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g\AppData\Local\Microsoft\Windows\INetCache\Content.Outlook\8S6DTTN6\"/>
    </mc:Choice>
  </mc:AlternateContent>
  <xr:revisionPtr revIDLastSave="0" documentId="13_ncr:1_{ADF566C8-A878-4656-BC44-86A0DFB6576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_FilterDatabase" localSheetId="0" hidden="1">Sheet1!$A$5:$AD$64</definedName>
    <definedName name="_xlnm.Print_Area" localSheetId="0">Sheet1!$A$2:$AC$76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 l="1"/>
  <c r="U63" i="1" l="1"/>
  <c r="P63" i="1" l="1"/>
  <c r="J43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G24" i="1" l="1"/>
  <c r="V63" i="1" l="1"/>
  <c r="W63" i="1"/>
  <c r="X63" i="1"/>
  <c r="Y63" i="1"/>
  <c r="K63" i="1"/>
  <c r="H63" i="1" l="1"/>
  <c r="E63" i="1"/>
  <c r="Z62" i="1" l="1"/>
  <c r="S62" i="1"/>
  <c r="M62" i="1"/>
  <c r="G62" i="1"/>
  <c r="Z61" i="1"/>
  <c r="S61" i="1"/>
  <c r="M61" i="1"/>
  <c r="G61" i="1"/>
  <c r="Z60" i="1"/>
  <c r="S60" i="1"/>
  <c r="M60" i="1"/>
  <c r="G60" i="1"/>
  <c r="Z59" i="1"/>
  <c r="R59" i="1"/>
  <c r="M59" i="1"/>
  <c r="G59" i="1"/>
  <c r="Z58" i="1"/>
  <c r="R58" i="1"/>
  <c r="M58" i="1"/>
  <c r="G58" i="1"/>
  <c r="Z57" i="1"/>
  <c r="S57" i="1"/>
  <c r="M57" i="1"/>
  <c r="G57" i="1"/>
  <c r="Z56" i="1"/>
  <c r="S56" i="1"/>
  <c r="M56" i="1"/>
  <c r="G56" i="1"/>
  <c r="Z55" i="1"/>
  <c r="R55" i="1"/>
  <c r="M55" i="1"/>
  <c r="G55" i="1"/>
  <c r="Z54" i="1"/>
  <c r="S54" i="1"/>
  <c r="M54" i="1"/>
  <c r="G54" i="1"/>
  <c r="Z53" i="1"/>
  <c r="S53" i="1"/>
  <c r="M53" i="1"/>
  <c r="G53" i="1"/>
  <c r="Z52" i="1"/>
  <c r="S52" i="1"/>
  <c r="M52" i="1"/>
  <c r="G52" i="1"/>
  <c r="Z51" i="1"/>
  <c r="S51" i="1"/>
  <c r="M51" i="1"/>
  <c r="G51" i="1"/>
  <c r="Z50" i="1"/>
  <c r="S50" i="1"/>
  <c r="M50" i="1"/>
  <c r="G50" i="1"/>
  <c r="Z49" i="1"/>
  <c r="S49" i="1"/>
  <c r="M49" i="1"/>
  <c r="G49" i="1"/>
  <c r="Z48" i="1"/>
  <c r="S48" i="1"/>
  <c r="M48" i="1"/>
  <c r="G48" i="1"/>
  <c r="Z47" i="1"/>
  <c r="S47" i="1"/>
  <c r="M47" i="1"/>
  <c r="G47" i="1"/>
  <c r="Z46" i="1"/>
  <c r="R46" i="1"/>
  <c r="M46" i="1"/>
  <c r="G46" i="1"/>
  <c r="Z45" i="1"/>
  <c r="S45" i="1"/>
  <c r="M45" i="1"/>
  <c r="G45" i="1"/>
  <c r="Z44" i="1"/>
  <c r="R44" i="1"/>
  <c r="M44" i="1"/>
  <c r="G44" i="1"/>
  <c r="Z43" i="1"/>
  <c r="R43" i="1"/>
  <c r="M43" i="1"/>
  <c r="G43" i="1"/>
  <c r="Z42" i="1"/>
  <c r="S42" i="1"/>
  <c r="M42" i="1"/>
  <c r="G42" i="1"/>
  <c r="Z41" i="1"/>
  <c r="S41" i="1"/>
  <c r="M41" i="1"/>
  <c r="G41" i="1"/>
  <c r="Z40" i="1"/>
  <c r="S40" i="1"/>
  <c r="M40" i="1"/>
  <c r="G40" i="1"/>
  <c r="Z39" i="1"/>
  <c r="S39" i="1"/>
  <c r="M39" i="1"/>
  <c r="G39" i="1"/>
  <c r="Z38" i="1"/>
  <c r="S38" i="1"/>
  <c r="M38" i="1"/>
  <c r="G38" i="1"/>
  <c r="Z37" i="1"/>
  <c r="S37" i="1"/>
  <c r="M37" i="1"/>
  <c r="G37" i="1"/>
  <c r="Z36" i="1"/>
  <c r="R36" i="1"/>
  <c r="M36" i="1"/>
  <c r="G36" i="1"/>
  <c r="Z35" i="1"/>
  <c r="S35" i="1"/>
  <c r="M35" i="1"/>
  <c r="G35" i="1"/>
  <c r="Z34" i="1"/>
  <c r="R34" i="1"/>
  <c r="M34" i="1"/>
  <c r="G34" i="1"/>
  <c r="Z33" i="1"/>
  <c r="S33" i="1"/>
  <c r="M33" i="1"/>
  <c r="G33" i="1"/>
  <c r="Z32" i="1"/>
  <c r="R32" i="1"/>
  <c r="M32" i="1"/>
  <c r="G32" i="1"/>
  <c r="Z31" i="1"/>
  <c r="R31" i="1"/>
  <c r="M31" i="1"/>
  <c r="G31" i="1"/>
  <c r="Z30" i="1"/>
  <c r="M30" i="1"/>
  <c r="G30" i="1"/>
  <c r="Z29" i="1"/>
  <c r="R29" i="1"/>
  <c r="M29" i="1"/>
  <c r="G29" i="1"/>
  <c r="Z28" i="1"/>
  <c r="S28" i="1"/>
  <c r="M28" i="1"/>
  <c r="G28" i="1"/>
  <c r="Z27" i="1"/>
  <c r="S27" i="1"/>
  <c r="M27" i="1"/>
  <c r="G27" i="1"/>
  <c r="Z26" i="1"/>
  <c r="S26" i="1"/>
  <c r="M26" i="1"/>
  <c r="G26" i="1"/>
  <c r="Z25" i="1"/>
  <c r="S25" i="1"/>
  <c r="M25" i="1"/>
  <c r="G25" i="1"/>
  <c r="Z24" i="1"/>
  <c r="R24" i="1"/>
  <c r="M24" i="1"/>
  <c r="Z23" i="1"/>
  <c r="S23" i="1"/>
  <c r="M23" i="1"/>
  <c r="G23" i="1"/>
  <c r="Z22" i="1"/>
  <c r="R22" i="1"/>
  <c r="M22" i="1"/>
  <c r="G22" i="1"/>
  <c r="Z21" i="1"/>
  <c r="S21" i="1"/>
  <c r="M21" i="1"/>
  <c r="G21" i="1"/>
  <c r="Z20" i="1"/>
  <c r="R20" i="1"/>
  <c r="M20" i="1"/>
  <c r="G20" i="1"/>
  <c r="Z19" i="1"/>
  <c r="R19" i="1"/>
  <c r="M19" i="1"/>
  <c r="G19" i="1"/>
  <c r="Z18" i="1"/>
  <c r="M18" i="1"/>
  <c r="G18" i="1"/>
  <c r="Z17" i="1"/>
  <c r="S17" i="1"/>
  <c r="M17" i="1"/>
  <c r="G17" i="1"/>
  <c r="Z16" i="1"/>
  <c r="S16" i="1"/>
  <c r="M16" i="1"/>
  <c r="G16" i="1"/>
  <c r="Z15" i="1"/>
  <c r="S15" i="1"/>
  <c r="M15" i="1"/>
  <c r="G15" i="1"/>
  <c r="Z14" i="1"/>
  <c r="S14" i="1"/>
  <c r="M14" i="1"/>
  <c r="G14" i="1"/>
  <c r="Z13" i="1"/>
  <c r="S13" i="1"/>
  <c r="M13" i="1"/>
  <c r="G13" i="1"/>
  <c r="Z12" i="1"/>
  <c r="M12" i="1"/>
  <c r="G12" i="1"/>
  <c r="Z11" i="1"/>
  <c r="S11" i="1"/>
  <c r="M11" i="1"/>
  <c r="G11" i="1"/>
  <c r="Z10" i="1"/>
  <c r="R10" i="1"/>
  <c r="M10" i="1"/>
  <c r="G10" i="1"/>
  <c r="Z9" i="1"/>
  <c r="S9" i="1"/>
  <c r="M9" i="1"/>
  <c r="G9" i="1"/>
  <c r="Z8" i="1"/>
  <c r="R8" i="1"/>
  <c r="M8" i="1"/>
  <c r="G8" i="1"/>
  <c r="Z7" i="1"/>
  <c r="R7" i="1"/>
  <c r="M7" i="1"/>
  <c r="G7" i="1"/>
  <c r="Z6" i="1"/>
  <c r="M6" i="1"/>
  <c r="J6" i="1"/>
  <c r="G6" i="1"/>
  <c r="Z63" i="1" l="1"/>
  <c r="AA60" i="1"/>
  <c r="AA40" i="1"/>
  <c r="S46" i="1"/>
  <c r="AA46" i="1" s="1"/>
  <c r="S55" i="1"/>
  <c r="AA55" i="1" s="1"/>
  <c r="R35" i="1"/>
  <c r="R47" i="1"/>
  <c r="R41" i="1"/>
  <c r="S43" i="1"/>
  <c r="AA43" i="1" s="1"/>
  <c r="S32" i="1"/>
  <c r="AA32" i="1" s="1"/>
  <c r="S59" i="1"/>
  <c r="AA59" i="1" s="1"/>
  <c r="AA16" i="1"/>
  <c r="S7" i="1"/>
  <c r="AA7" i="1" s="1"/>
  <c r="S29" i="1"/>
  <c r="AA29" i="1" s="1"/>
  <c r="AA52" i="1"/>
  <c r="R23" i="1"/>
  <c r="S8" i="1"/>
  <c r="AA8" i="1" s="1"/>
  <c r="R17" i="1"/>
  <c r="S19" i="1"/>
  <c r="AA19" i="1" s="1"/>
  <c r="AA21" i="1"/>
  <c r="AA23" i="1"/>
  <c r="AA28" i="1"/>
  <c r="AA17" i="1"/>
  <c r="AA45" i="1"/>
  <c r="S58" i="1"/>
  <c r="AA58" i="1" s="1"/>
  <c r="R11" i="1"/>
  <c r="AA39" i="1"/>
  <c r="AA41" i="1"/>
  <c r="R56" i="1"/>
  <c r="AA11" i="1"/>
  <c r="S20" i="1"/>
  <c r="AA20" i="1" s="1"/>
  <c r="S31" i="1"/>
  <c r="AA31" i="1" s="1"/>
  <c r="AA61" i="1"/>
  <c r="AA35" i="1"/>
  <c r="S44" i="1"/>
  <c r="AA44" i="1" s="1"/>
  <c r="R53" i="1"/>
  <c r="R16" i="1"/>
  <c r="R28" i="1"/>
  <c r="R40" i="1"/>
  <c r="R52" i="1"/>
  <c r="R14" i="1"/>
  <c r="R26" i="1"/>
  <c r="R38" i="1"/>
  <c r="R50" i="1"/>
  <c r="S10" i="1"/>
  <c r="AA10" i="1" s="1"/>
  <c r="S22" i="1"/>
  <c r="AA22" i="1" s="1"/>
  <c r="S34" i="1"/>
  <c r="AA34" i="1" s="1"/>
  <c r="AA48" i="1"/>
  <c r="AA50" i="1"/>
  <c r="AA56" i="1"/>
  <c r="AA13" i="1"/>
  <c r="AA25" i="1"/>
  <c r="AA37" i="1"/>
  <c r="AA49" i="1"/>
  <c r="AA53" i="1"/>
  <c r="AA47" i="1"/>
  <c r="N14" i="1"/>
  <c r="N8" i="1"/>
  <c r="N12" i="1"/>
  <c r="N24" i="1"/>
  <c r="N36" i="1"/>
  <c r="N48" i="1"/>
  <c r="N60" i="1"/>
  <c r="N29" i="1"/>
  <c r="N31" i="1"/>
  <c r="N41" i="1"/>
  <c r="N53" i="1"/>
  <c r="N55" i="1"/>
  <c r="N7" i="1"/>
  <c r="N18" i="1"/>
  <c r="N20" i="1"/>
  <c r="N30" i="1"/>
  <c r="N32" i="1"/>
  <c r="N34" i="1"/>
  <c r="N42" i="1"/>
  <c r="N44" i="1"/>
  <c r="N46" i="1"/>
  <c r="N54" i="1"/>
  <c r="N56" i="1"/>
  <c r="N58" i="1"/>
  <c r="N11" i="1"/>
  <c r="N17" i="1"/>
  <c r="N19" i="1"/>
  <c r="N43" i="1"/>
  <c r="N23" i="1"/>
  <c r="N35" i="1"/>
  <c r="N47" i="1"/>
  <c r="N59" i="1"/>
  <c r="J63" i="1"/>
  <c r="N33" i="1"/>
  <c r="N6" i="1"/>
  <c r="N10" i="1"/>
  <c r="N26" i="1"/>
  <c r="N38" i="1"/>
  <c r="N50" i="1"/>
  <c r="N62" i="1"/>
  <c r="N15" i="1"/>
  <c r="N27" i="1"/>
  <c r="N39" i="1"/>
  <c r="N16" i="1"/>
  <c r="N28" i="1"/>
  <c r="N21" i="1"/>
  <c r="N37" i="1"/>
  <c r="N49" i="1"/>
  <c r="N61" i="1"/>
  <c r="N40" i="1"/>
  <c r="N51" i="1"/>
  <c r="N45" i="1"/>
  <c r="N57" i="1"/>
  <c r="N52" i="1"/>
  <c r="N13" i="1"/>
  <c r="N9" i="1"/>
  <c r="N25" i="1"/>
  <c r="AA62" i="1"/>
  <c r="AA15" i="1"/>
  <c r="AA33" i="1"/>
  <c r="S12" i="1"/>
  <c r="AA12" i="1" s="1"/>
  <c r="R12" i="1"/>
  <c r="AA26" i="1"/>
  <c r="S30" i="1"/>
  <c r="AA30" i="1" s="1"/>
  <c r="R30" i="1"/>
  <c r="AA54" i="1"/>
  <c r="AA51" i="1"/>
  <c r="AA14" i="1"/>
  <c r="N22" i="1"/>
  <c r="AA57" i="1"/>
  <c r="M63" i="1"/>
  <c r="S18" i="1"/>
  <c r="AA18" i="1" s="1"/>
  <c r="R18" i="1"/>
  <c r="S6" i="1"/>
  <c r="R6" i="1"/>
  <c r="AA9" i="1"/>
  <c r="AA27" i="1"/>
  <c r="AA38" i="1"/>
  <c r="AA42" i="1"/>
  <c r="R9" i="1"/>
  <c r="R21" i="1"/>
  <c r="R33" i="1"/>
  <c r="R45" i="1"/>
  <c r="R57" i="1"/>
  <c r="G63" i="1"/>
  <c r="R48" i="1"/>
  <c r="R60" i="1"/>
  <c r="R13" i="1"/>
  <c r="S24" i="1"/>
  <c r="AA24" i="1" s="1"/>
  <c r="R25" i="1"/>
  <c r="S36" i="1"/>
  <c r="AA36" i="1" s="1"/>
  <c r="R37" i="1"/>
  <c r="R49" i="1"/>
  <c r="R61" i="1"/>
  <c r="R62" i="1"/>
  <c r="R15" i="1"/>
  <c r="R27" i="1"/>
  <c r="R39" i="1"/>
  <c r="R51" i="1"/>
  <c r="R42" i="1"/>
  <c r="R54" i="1"/>
  <c r="S63" i="1" l="1"/>
  <c r="AA6" i="1"/>
  <c r="AA63" i="1" s="1"/>
  <c r="N63" i="1"/>
  <c r="AA64" i="1" l="1"/>
  <c r="R63" i="1" s="1"/>
  <c r="R64" i="1" s="1"/>
  <c r="O26" i="1"/>
  <c r="O31" i="1"/>
  <c r="O7" i="1"/>
  <c r="O12" i="1"/>
  <c r="O27" i="1"/>
  <c r="O17" i="1"/>
  <c r="O13" i="1"/>
  <c r="O47" i="1"/>
  <c r="O32" i="1"/>
  <c r="O38" i="1"/>
  <c r="O20" i="1"/>
  <c r="O37" i="1"/>
  <c r="O51" i="1"/>
  <c r="O61" i="1"/>
  <c r="O40" i="1"/>
  <c r="O52" i="1"/>
  <c r="O24" i="1"/>
  <c r="O14" i="1"/>
  <c r="O21" i="1"/>
  <c r="O19" i="1"/>
  <c r="O34" i="1"/>
  <c r="O45" i="1"/>
  <c r="O36" i="1"/>
  <c r="O46" i="1"/>
  <c r="O6" i="1"/>
  <c r="O59" i="1"/>
  <c r="O28" i="1"/>
  <c r="O35" i="1"/>
  <c r="O41" i="1"/>
  <c r="O8" i="1"/>
  <c r="O43" i="1"/>
  <c r="O33" i="1"/>
  <c r="O44" i="1"/>
  <c r="O29" i="1"/>
  <c r="O42" i="1"/>
  <c r="O56" i="1"/>
  <c r="O23" i="1"/>
  <c r="O62" i="1"/>
  <c r="O30" i="1"/>
  <c r="O53" i="1"/>
  <c r="O48" i="1"/>
  <c r="O50" i="1"/>
  <c r="O55" i="1"/>
  <c r="O54" i="1"/>
  <c r="O60" i="1"/>
  <c r="O11" i="1"/>
  <c r="O15" i="1"/>
  <c r="O16" i="1"/>
  <c r="O39" i="1"/>
  <c r="O18" i="1"/>
  <c r="O58" i="1"/>
  <c r="O10" i="1"/>
  <c r="O57" i="1"/>
  <c r="O25" i="1"/>
  <c r="O49" i="1"/>
  <c r="O9" i="1"/>
  <c r="O22" i="1"/>
  <c r="T46" i="1" l="1"/>
  <c r="AB46" i="1" s="1"/>
  <c r="AC46" i="1" s="1"/>
  <c r="T36" i="1"/>
  <c r="AB36" i="1" s="1"/>
  <c r="AC36" i="1" s="1"/>
  <c r="T16" i="1"/>
  <c r="AB16" i="1" s="1"/>
  <c r="AC16" i="1" s="1"/>
  <c r="T56" i="1"/>
  <c r="AB56" i="1" s="1"/>
  <c r="AC56" i="1" s="1"/>
  <c r="T37" i="1"/>
  <c r="AB37" i="1" s="1"/>
  <c r="AC37" i="1" s="1"/>
  <c r="T42" i="1"/>
  <c r="AB42" i="1" s="1"/>
  <c r="AC42" i="1" s="1"/>
  <c r="T15" i="1"/>
  <c r="AB15" i="1" s="1"/>
  <c r="AC15" i="1" s="1"/>
  <c r="T22" i="1"/>
  <c r="AB22" i="1" s="1"/>
  <c r="AC22" i="1" s="1"/>
  <c r="T34" i="1"/>
  <c r="AB34" i="1" s="1"/>
  <c r="AC34" i="1" s="1"/>
  <c r="T32" i="1"/>
  <c r="AB32" i="1" s="1"/>
  <c r="AC32" i="1" s="1"/>
  <c r="T47" i="1"/>
  <c r="AB47" i="1" s="1"/>
  <c r="AC47" i="1" s="1"/>
  <c r="T29" i="1"/>
  <c r="AB29" i="1" s="1"/>
  <c r="AC29" i="1" s="1"/>
  <c r="T33" i="1"/>
  <c r="AB33" i="1" s="1"/>
  <c r="AC33" i="1" s="1"/>
  <c r="T21" i="1"/>
  <c r="AB21" i="1" s="1"/>
  <c r="AC21" i="1" s="1"/>
  <c r="T13" i="1"/>
  <c r="AB13" i="1" s="1"/>
  <c r="AC13" i="1" s="1"/>
  <c r="T17" i="1"/>
  <c r="AB17" i="1" s="1"/>
  <c r="AC17" i="1" s="1"/>
  <c r="T60" i="1"/>
  <c r="AB60" i="1" s="1"/>
  <c r="AC60" i="1" s="1"/>
  <c r="T27" i="1"/>
  <c r="AB27" i="1" s="1"/>
  <c r="AC27" i="1" s="1"/>
  <c r="T11" i="1"/>
  <c r="AB11" i="1" s="1"/>
  <c r="AC11" i="1" s="1"/>
  <c r="T54" i="1"/>
  <c r="AB54" i="1" s="1"/>
  <c r="AC54" i="1" s="1"/>
  <c r="T49" i="1"/>
  <c r="AB49" i="1" s="1"/>
  <c r="AC49" i="1" s="1"/>
  <c r="T14" i="1"/>
  <c r="AB14" i="1" s="1"/>
  <c r="AC14" i="1" s="1"/>
  <c r="T48" i="1"/>
  <c r="AB48" i="1" s="1"/>
  <c r="AC48" i="1" s="1"/>
  <c r="T53" i="1"/>
  <c r="AB53" i="1" s="1"/>
  <c r="AC53" i="1" s="1"/>
  <c r="T35" i="1"/>
  <c r="AB35" i="1" s="1"/>
  <c r="AC35" i="1" s="1"/>
  <c r="T52" i="1"/>
  <c r="AB52" i="1" s="1"/>
  <c r="AC52" i="1" s="1"/>
  <c r="T12" i="1"/>
  <c r="AB12" i="1" s="1"/>
  <c r="AC12" i="1" s="1"/>
  <c r="T20" i="1"/>
  <c r="AB20" i="1" s="1"/>
  <c r="AC20" i="1" s="1"/>
  <c r="T44" i="1"/>
  <c r="AB44" i="1" s="1"/>
  <c r="AC44" i="1" s="1"/>
  <c r="T55" i="1"/>
  <c r="AB55" i="1" s="1"/>
  <c r="AC55" i="1" s="1"/>
  <c r="T50" i="1"/>
  <c r="AB50" i="1" s="1"/>
  <c r="AC50" i="1" s="1"/>
  <c r="T57" i="1"/>
  <c r="AB57" i="1" s="1"/>
  <c r="AC57" i="1" s="1"/>
  <c r="T10" i="1"/>
  <c r="AB10" i="1" s="1"/>
  <c r="AC10" i="1" s="1"/>
  <c r="T28" i="1"/>
  <c r="AB28" i="1" s="1"/>
  <c r="AC28" i="1" s="1"/>
  <c r="T40" i="1"/>
  <c r="AB40" i="1" s="1"/>
  <c r="AC40" i="1" s="1"/>
  <c r="T7" i="1"/>
  <c r="AB7" i="1" s="1"/>
  <c r="AC7" i="1" s="1"/>
  <c r="T45" i="1"/>
  <c r="AB45" i="1" s="1"/>
  <c r="AC45" i="1" s="1"/>
  <c r="T9" i="1"/>
  <c r="AB9" i="1" s="1"/>
  <c r="AC9" i="1" s="1"/>
  <c r="T43" i="1"/>
  <c r="AB43" i="1" s="1"/>
  <c r="AC43" i="1" s="1"/>
  <c r="T8" i="1"/>
  <c r="AB8" i="1" s="1"/>
  <c r="AC8" i="1" s="1"/>
  <c r="T41" i="1"/>
  <c r="AB41" i="1" s="1"/>
  <c r="AC41" i="1" s="1"/>
  <c r="T30" i="1"/>
  <c r="AB30" i="1" s="1"/>
  <c r="AC30" i="1" s="1"/>
  <c r="T62" i="1"/>
  <c r="AB62" i="1" s="1"/>
  <c r="AC62" i="1" s="1"/>
  <c r="T59" i="1"/>
  <c r="AB59" i="1" s="1"/>
  <c r="AC59" i="1" s="1"/>
  <c r="T61" i="1"/>
  <c r="AB61" i="1" s="1"/>
  <c r="AC61" i="1" s="1"/>
  <c r="T31" i="1"/>
  <c r="AB31" i="1" s="1"/>
  <c r="AC31" i="1" s="1"/>
  <c r="T38" i="1"/>
  <c r="AB38" i="1" s="1"/>
  <c r="AC38" i="1" s="1"/>
  <c r="T19" i="1"/>
  <c r="AB19" i="1" s="1"/>
  <c r="AC19" i="1" s="1"/>
  <c r="T25" i="1"/>
  <c r="AB25" i="1" s="1"/>
  <c r="AC25" i="1" s="1"/>
  <c r="T24" i="1"/>
  <c r="AB24" i="1" s="1"/>
  <c r="AC24" i="1" s="1"/>
  <c r="T58" i="1"/>
  <c r="AB58" i="1" s="1"/>
  <c r="AC58" i="1" s="1"/>
  <c r="T18" i="1"/>
  <c r="AB18" i="1" s="1"/>
  <c r="AC18" i="1" s="1"/>
  <c r="T39" i="1"/>
  <c r="AB39" i="1" s="1"/>
  <c r="AC39" i="1" s="1"/>
  <c r="T23" i="1"/>
  <c r="AB23" i="1" s="1"/>
  <c r="AC23" i="1" s="1"/>
  <c r="T51" i="1"/>
  <c r="AB51" i="1" s="1"/>
  <c r="AC51" i="1" s="1"/>
  <c r="T26" i="1"/>
  <c r="AB26" i="1" s="1"/>
  <c r="AC26" i="1" s="1"/>
  <c r="O63" i="1"/>
  <c r="T6" i="1"/>
  <c r="T63" i="1" l="1"/>
  <c r="AB63" i="1" s="1"/>
  <c r="AB6" i="1"/>
  <c r="AC6" i="1" s="1"/>
</calcChain>
</file>

<file path=xl/sharedStrings.xml><?xml version="1.0" encoding="utf-8"?>
<sst xmlns="http://schemas.openxmlformats.org/spreadsheetml/2006/main" count="329" uniqueCount="275">
  <si>
    <t>Redni broj</t>
  </si>
  <si>
    <t>Šifra ZU</t>
  </si>
  <si>
    <t>ZDRAVSTVENA USTANOVA</t>
  </si>
  <si>
    <t>Kategorija ZU</t>
  </si>
  <si>
    <t>Ukupna suma koeficijenata za kvartal</t>
  </si>
  <si>
    <t>DSG Učinak - udeo u ukupnim koeficijentima</t>
  </si>
  <si>
    <t>Sredstva za DSG učinak za kvartal</t>
  </si>
  <si>
    <t>I   indikator kvaliteta</t>
  </si>
  <si>
    <t>II indikator kvaliteta</t>
  </si>
  <si>
    <t>III indikator kvaliteta</t>
  </si>
  <si>
    <t>IV indikator kvaliteta</t>
  </si>
  <si>
    <t>V indikator kvaliteta</t>
  </si>
  <si>
    <t>Indikatori kvaliteta - Ukupno</t>
  </si>
  <si>
    <t>Sredstva za Indikatore kvaliteta za kvartal</t>
  </si>
  <si>
    <t>Ukupna sredstva za učinak za kvartal</t>
  </si>
  <si>
    <t xml:space="preserve">Index Učinka (Ukupna sredstva za učinak za kvartal / Varijabilni deo naknade za kvartal) </t>
  </si>
  <si>
    <t>6 = 4 * (1-%5)</t>
  </si>
  <si>
    <t>9 = 7 * (1-%8)</t>
  </si>
  <si>
    <t>12 = 10 * (1-%11)</t>
  </si>
  <si>
    <t>13 = 6 + 9 +12</t>
  </si>
  <si>
    <t>14 = 13 /(suma 13)</t>
  </si>
  <si>
    <t>16 = 15 / 4 (četvrtina)</t>
  </si>
  <si>
    <t>17 = 0,8* 16</t>
  </si>
  <si>
    <t>18 = 0,2* 16</t>
  </si>
  <si>
    <t>19 = 14 * (suma 17)</t>
  </si>
  <si>
    <t>25 = 20+ 21 + 22+ 23 +24</t>
  </si>
  <si>
    <t>26 = 0.2* 25* 18</t>
  </si>
  <si>
    <t>27 = 19+ 26</t>
  </si>
  <si>
    <t>28 = 27/ 16</t>
  </si>
  <si>
    <t>00203012</t>
  </si>
  <si>
    <t>Opšta bolnica Kikinda</t>
  </si>
  <si>
    <t>00204016</t>
  </si>
  <si>
    <t>Opšta bolnica Vršac</t>
  </si>
  <si>
    <t>00206027</t>
  </si>
  <si>
    <t>Opšta bolnica Vrbas</t>
  </si>
  <si>
    <t>00210002</t>
  </si>
  <si>
    <t>Opšta bolnica "Stefan Visoki", Smederevska Palanka</t>
  </si>
  <si>
    <t>00211014</t>
  </si>
  <si>
    <t>Opšta bolnica Petrovac na Mlavi</t>
  </si>
  <si>
    <t>00212007</t>
  </si>
  <si>
    <t>Zdravstveni centar Aranđelovac</t>
  </si>
  <si>
    <t>00213009</t>
  </si>
  <si>
    <t>Opšta bolnica Jagodina</t>
  </si>
  <si>
    <t>00213016</t>
  </si>
  <si>
    <t>Opšta bolnica Paraćin</t>
  </si>
  <si>
    <t>00214002</t>
  </si>
  <si>
    <t>Zdravstveni centar Negotin</t>
  </si>
  <si>
    <t>00214007</t>
  </si>
  <si>
    <t>Opšta bolnica Majdanpek</t>
  </si>
  <si>
    <t>00215002</t>
  </si>
  <si>
    <t>Zdravstveni centar Knjaževac</t>
  </si>
  <si>
    <t>00222008</t>
  </si>
  <si>
    <t>Opšta bolnica Pirot</t>
  </si>
  <si>
    <t>00224002</t>
  </si>
  <si>
    <t>Zdravstveni centar Surdulica</t>
  </si>
  <si>
    <t>00203014</t>
  </si>
  <si>
    <t>Opšta bolnica Senta</t>
  </si>
  <si>
    <t>00214003</t>
  </si>
  <si>
    <t>Zdravstveni centar Kladovo</t>
  </si>
  <si>
    <t>00201007</t>
  </si>
  <si>
    <t>Opšta bolnica Subotica</t>
  </si>
  <si>
    <t>00204018</t>
  </si>
  <si>
    <t>Opšta bolnica Pančevo</t>
  </si>
  <si>
    <t>00205008</t>
  </si>
  <si>
    <t>Opšta bolnica Sombor</t>
  </si>
  <si>
    <t>00207013</t>
  </si>
  <si>
    <t>Opšta bolnica Sremska Mitrovica</t>
  </si>
  <si>
    <t>00211012</t>
  </si>
  <si>
    <t>Opšta bolnica Požarevac</t>
  </si>
  <si>
    <t>00213012</t>
  </si>
  <si>
    <t>Opšta bolnica Ćuprija</t>
  </si>
  <si>
    <t>00215003</t>
  </si>
  <si>
    <t>Zdravstveni centar Zaječar</t>
  </si>
  <si>
    <t>00216001</t>
  </si>
  <si>
    <t>Zdravstveni centar Užice</t>
  </si>
  <si>
    <t>00217012</t>
  </si>
  <si>
    <t>Opšta bolnica Čačak</t>
  </si>
  <si>
    <t>00218013</t>
  </si>
  <si>
    <t>Opšta bolnica Novi Pazar</t>
  </si>
  <si>
    <t>00218015</t>
  </si>
  <si>
    <t>Opšta bolnica Kraljevo</t>
  </si>
  <si>
    <t>00224001</t>
  </si>
  <si>
    <t>Zdravstveni centar Vranje</t>
  </si>
  <si>
    <t>00223009</t>
  </si>
  <si>
    <t>Opšta bolnica Leskovac</t>
  </si>
  <si>
    <t>00219012</t>
  </si>
  <si>
    <t>Opšta bolnica Kruševac</t>
  </si>
  <si>
    <t>00202012</t>
  </si>
  <si>
    <t>Opšta bolnica Zrenjanin</t>
  </si>
  <si>
    <t>00206020</t>
  </si>
  <si>
    <t>Univerzitetski klinički centar Vojvodine, Novi Sad</t>
  </si>
  <si>
    <t>00220019</t>
  </si>
  <si>
    <t>Univerzitetski klinički centar Niš</t>
  </si>
  <si>
    <t>00230048</t>
  </si>
  <si>
    <t>Kliničko-bolnički centar "Dr Dragiša Mišović - Dedinje"</t>
  </si>
  <si>
    <t>00230049</t>
  </si>
  <si>
    <t>Kliničko-bolnički centar "Zemun"</t>
  </si>
  <si>
    <t>00230050</t>
  </si>
  <si>
    <t>Kliničko-bolnički centar "Zvezdara"</t>
  </si>
  <si>
    <t>00230051</t>
  </si>
  <si>
    <t>Univerzitetski klinički centar Srbije</t>
  </si>
  <si>
    <t>00212010</t>
  </si>
  <si>
    <t>Univerzitetski klinički centar Kragujevac</t>
  </si>
  <si>
    <t>00230047</t>
  </si>
  <si>
    <t>Kliničko-bolnički centar "Bežanijska kosa"</t>
  </si>
  <si>
    <t>00230036</t>
  </si>
  <si>
    <t>Institut za kardiovaskularne bolesti "Dedinje"</t>
  </si>
  <si>
    <t>00206017</t>
  </si>
  <si>
    <t>Institut za kardiovaskularne bolesti Vojvodine, Sremska Kamenica</t>
  </si>
  <si>
    <t>00230039</t>
  </si>
  <si>
    <t>Institut za onkologiju i radiologiju Srbije</t>
  </si>
  <si>
    <t>00206015</t>
  </si>
  <si>
    <t>Institut za onkologiju Vojvodine, Sremska Kamenica</t>
  </si>
  <si>
    <t>00206018</t>
  </si>
  <si>
    <t>Institut za zdravstvenu zaštitu dece i omladine Vojvodine, Novi Sad</t>
  </si>
  <si>
    <t>00230044</t>
  </si>
  <si>
    <t>Univerzitetska dečja klinika</t>
  </si>
  <si>
    <t>00230037</t>
  </si>
  <si>
    <t>Institut za zdravstvenu zaštitu majke i deteta Srbije "Dr Vukan Čupić"</t>
  </si>
  <si>
    <t>00230034</t>
  </si>
  <si>
    <t>Institut za ortopediju Banjica</t>
  </si>
  <si>
    <t>00230045</t>
  </si>
  <si>
    <t>Ginekološko - akušerska klinika Narodni Front</t>
  </si>
  <si>
    <t>00206016</t>
  </si>
  <si>
    <t>Institut za plućne bolesti Vojvodine, Sremska Kamenica</t>
  </si>
  <si>
    <t>00230020</t>
  </si>
  <si>
    <t>Specijalna bolnica za cerebrovaskularne bolesti "Sveti Sava"</t>
  </si>
  <si>
    <t>00209012</t>
  </si>
  <si>
    <t>Zdravstveni centar Valjevo</t>
  </si>
  <si>
    <t>Zdravstveni centar Loznica</t>
  </si>
  <si>
    <t>00208017</t>
  </si>
  <si>
    <t>00221009</t>
  </si>
  <si>
    <t>Zdravstveni centar Prokuplje</t>
  </si>
  <si>
    <t>00220028</t>
  </si>
  <si>
    <t>Zdravstveni centar Aleksinac</t>
  </si>
  <si>
    <t>00217013</t>
  </si>
  <si>
    <t>Zdravstveni centar Gornji Milanovac</t>
  </si>
  <si>
    <t>1/4 Varijabilnog dela za 2025. godinu (kvartal)</t>
  </si>
  <si>
    <t>Varijabilni deo naknade - Prilog 2 Pravilnika o ugovaranju ZZ za 2025. godinu</t>
  </si>
  <si>
    <t>80% Varijabilnog dela 2025. za kvartal + razlika za kvalitet za kvartal</t>
  </si>
  <si>
    <t>20% Varijabilnog dela 2025. za kvartal</t>
  </si>
  <si>
    <t>/</t>
  </si>
  <si>
    <t>00210010</t>
  </si>
  <si>
    <t>Zdravstveni centar Smederevo</t>
  </si>
  <si>
    <t>0.67%</t>
  </si>
  <si>
    <t>6.67%</t>
  </si>
  <si>
    <t>0.00%</t>
  </si>
  <si>
    <t>0.49%</t>
  </si>
  <si>
    <t>5.22%</t>
  </si>
  <si>
    <t>1.11%</t>
  </si>
  <si>
    <t>3.48%</t>
  </si>
  <si>
    <t>1.77%</t>
  </si>
  <si>
    <t>1.53%</t>
  </si>
  <si>
    <t>1.81%</t>
  </si>
  <si>
    <t>0.70%</t>
  </si>
  <si>
    <t>5.60%</t>
  </si>
  <si>
    <t>3.85%</t>
  </si>
  <si>
    <t>2.58%</t>
  </si>
  <si>
    <t>0.46%</t>
  </si>
  <si>
    <t>6.80%</t>
  </si>
  <si>
    <t>0.83%</t>
  </si>
  <si>
    <t>0.38%</t>
  </si>
  <si>
    <t>UČINAK IV KVARTAL 2025.GODINE</t>
  </si>
  <si>
    <t>Suma koeficijenata po ZU - oktobar</t>
  </si>
  <si>
    <t>% greške (DSG kontrola) - oktobar</t>
  </si>
  <si>
    <t>Suma koeficijenata po ZU umanjena za % greške- oktobar</t>
  </si>
  <si>
    <t>Suma koeficijenata po ZU - novembar</t>
  </si>
  <si>
    <t>% greška (DSG kontrola) - novembar</t>
  </si>
  <si>
    <t>Suma koeficijenata po ZU umanjena za % greške- novembar</t>
  </si>
  <si>
    <t>Suma koeficijenata po ZU - decembar</t>
  </si>
  <si>
    <t>% greška (DSG kontrola) - decembar</t>
  </si>
  <si>
    <t>Suma koeficijenata po ZU umanjena za % greške- decembar</t>
  </si>
  <si>
    <t>00214010</t>
  </si>
  <si>
    <t>Zdravstveni centar  Bor</t>
  </si>
  <si>
    <t>13.40%</t>
  </si>
  <si>
    <t>0.65%</t>
  </si>
  <si>
    <t>00208018</t>
  </si>
  <si>
    <t>3.38%</t>
  </si>
  <si>
    <t>Zdravstveni centar Šabac</t>
  </si>
  <si>
    <t>7.17%</t>
  </si>
  <si>
    <t>9.25%</t>
  </si>
  <si>
    <t>2.25%</t>
  </si>
  <si>
    <t>2.17%</t>
  </si>
  <si>
    <t>1.10%</t>
  </si>
  <si>
    <t>0.76%</t>
  </si>
  <si>
    <t>0.80%</t>
  </si>
  <si>
    <t>1.57%</t>
  </si>
  <si>
    <t>2.80%</t>
  </si>
  <si>
    <t>12.17%</t>
  </si>
  <si>
    <t>2.38%</t>
  </si>
  <si>
    <t>7.41%</t>
  </si>
  <si>
    <t>2.54%</t>
  </si>
  <si>
    <t>7.69%</t>
  </si>
  <si>
    <t>1.01%</t>
  </si>
  <si>
    <t>5.26%</t>
  </si>
  <si>
    <t>8.51%</t>
  </si>
  <si>
    <t>0.54%</t>
  </si>
  <si>
    <t>1.89%</t>
  </si>
  <si>
    <t>4.24%</t>
  </si>
  <si>
    <t>9.69%</t>
  </si>
  <si>
    <t>0.44%</t>
  </si>
  <si>
    <t>0.50%</t>
  </si>
  <si>
    <t>1.88%</t>
  </si>
  <si>
    <t>4.18%</t>
  </si>
  <si>
    <t>2.34%</t>
  </si>
  <si>
    <t>1.24%</t>
  </si>
  <si>
    <t>0.45%</t>
  </si>
  <si>
    <t>3.45%</t>
  </si>
  <si>
    <t>4.00%</t>
  </si>
  <si>
    <t>2.64%</t>
  </si>
  <si>
    <t>2.31%</t>
  </si>
  <si>
    <t>0.87%</t>
  </si>
  <si>
    <t>0.48%</t>
  </si>
  <si>
    <t>6.92%</t>
  </si>
  <si>
    <t>1.14%</t>
  </si>
  <si>
    <t>1.56%</t>
  </si>
  <si>
    <t>6.49%</t>
  </si>
  <si>
    <t>8.11%</t>
  </si>
  <si>
    <t>5.20%</t>
  </si>
  <si>
    <t>8.94%</t>
  </si>
  <si>
    <t>2.75%</t>
  </si>
  <si>
    <t>10.29%</t>
  </si>
  <si>
    <t>12.60%</t>
  </si>
  <si>
    <t>1.63%</t>
  </si>
  <si>
    <t>8.09%</t>
  </si>
  <si>
    <t>1.74%</t>
  </si>
  <si>
    <t>5.43%</t>
  </si>
  <si>
    <t>2.01%</t>
  </si>
  <si>
    <t>2.59%</t>
  </si>
  <si>
    <t>7.48%</t>
  </si>
  <si>
    <t>4.04%</t>
  </si>
  <si>
    <t>0.43%</t>
  </si>
  <si>
    <t>7.33%</t>
  </si>
  <si>
    <t>9.44%</t>
  </si>
  <si>
    <t>2.60%</t>
  </si>
  <si>
    <t>5.11%</t>
  </si>
  <si>
    <t>10.67%</t>
  </si>
  <si>
    <t>2.65%</t>
  </si>
  <si>
    <t>6.84%</t>
  </si>
  <si>
    <t>8.86%</t>
  </si>
  <si>
    <t>0.36%</t>
  </si>
  <si>
    <t>0.95%</t>
  </si>
  <si>
    <t>1.27%</t>
  </si>
  <si>
    <t>2.76%</t>
  </si>
  <si>
    <t>4.09%</t>
  </si>
  <si>
    <t>3.59%</t>
  </si>
  <si>
    <t>2.45%</t>
  </si>
  <si>
    <t>0.82%</t>
  </si>
  <si>
    <t>0.62%</t>
  </si>
  <si>
    <t>1.84%</t>
  </si>
  <si>
    <t>1.55%</t>
  </si>
  <si>
    <t>8.77%</t>
  </si>
  <si>
    <t>4.58%</t>
  </si>
  <si>
    <t>1.65%</t>
  </si>
  <si>
    <t>2.36%</t>
  </si>
  <si>
    <t>5.36%</t>
  </si>
  <si>
    <t>4.57%</t>
  </si>
  <si>
    <t>5.70%</t>
  </si>
  <si>
    <t>4.86%</t>
  </si>
  <si>
    <t>3.33%</t>
  </si>
  <si>
    <t>1.39%</t>
  </si>
  <si>
    <t>7.30%</t>
  </si>
  <si>
    <t>0.56%</t>
  </si>
  <si>
    <t>3.47%</t>
  </si>
  <si>
    <t>5.23%</t>
  </si>
  <si>
    <t>5.24%</t>
  </si>
  <si>
    <t>10.18%</t>
  </si>
  <si>
    <t>3.83%</t>
  </si>
  <si>
    <t>0.59%</t>
  </si>
  <si>
    <t>0.64%</t>
  </si>
  <si>
    <t>9.19%</t>
  </si>
  <si>
    <t>4.30%</t>
  </si>
  <si>
    <t>6.60%</t>
  </si>
  <si>
    <t>0.51%</t>
  </si>
  <si>
    <t>2.20%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</si>
</sst>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5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3" fontId="8" fillId="3" borderId="4" xfId="0" applyNumberFormat="1" applyFont="1" applyFill="1" applyBorder="1"/>
    <xf numFmtId="10" fontId="8" fillId="3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/>
    <xf numFmtId="164" fontId="8" fillId="3" borderId="4" xfId="0" applyNumberFormat="1" applyFont="1" applyFill="1" applyBorder="1"/>
    <xf numFmtId="3" fontId="8" fillId="3" borderId="4" xfId="1" applyNumberFormat="1" applyFont="1" applyFill="1" applyBorder="1" applyAlignment="1" applyProtection="1">
      <alignment horizontal="right" wrapText="1"/>
    </xf>
    <xf numFmtId="3" fontId="8" fillId="3" borderId="4" xfId="0" applyNumberFormat="1" applyFont="1" applyFill="1" applyBorder="1" applyAlignment="1" applyProtection="1">
      <alignment horizontal="right" wrapText="1"/>
    </xf>
    <xf numFmtId="0" fontId="8" fillId="3" borderId="4" xfId="0" applyNumberFormat="1" applyFont="1" applyFill="1" applyBorder="1"/>
    <xf numFmtId="3" fontId="8" fillId="4" borderId="4" xfId="0" applyNumberFormat="1" applyFont="1" applyFill="1" applyBorder="1"/>
    <xf numFmtId="2" fontId="8" fillId="4" borderId="4" xfId="0" applyNumberFormat="1" applyFont="1" applyFill="1" applyBorder="1"/>
    <xf numFmtId="0" fontId="8" fillId="3" borderId="0" xfId="0" applyFont="1" applyFill="1"/>
    <xf numFmtId="0" fontId="2" fillId="4" borderId="6" xfId="0" applyFont="1" applyFill="1" applyBorder="1" applyAlignment="1"/>
    <xf numFmtId="164" fontId="0" fillId="5" borderId="6" xfId="0" applyNumberFormat="1" applyFont="1" applyFill="1" applyBorder="1"/>
    <xf numFmtId="3" fontId="0" fillId="5" borderId="5" xfId="0" applyNumberFormat="1" applyFont="1" applyFill="1" applyBorder="1"/>
    <xf numFmtId="4" fontId="8" fillId="5" borderId="6" xfId="0" applyNumberFormat="1" applyFont="1" applyFill="1" applyBorder="1"/>
    <xf numFmtId="3" fontId="0" fillId="5" borderId="8" xfId="0" applyNumberFormat="1" applyFont="1" applyFill="1" applyBorder="1"/>
    <xf numFmtId="3" fontId="0" fillId="5" borderId="6" xfId="0" applyNumberFormat="1" applyFont="1" applyFill="1" applyBorder="1"/>
    <xf numFmtId="3" fontId="0" fillId="5" borderId="9" xfId="0" applyNumberFormat="1" applyFont="1" applyFill="1" applyBorder="1"/>
    <xf numFmtId="3" fontId="2" fillId="5" borderId="10" xfId="0" applyNumberFormat="1" applyFont="1" applyFill="1" applyBorder="1"/>
    <xf numFmtId="3" fontId="0" fillId="5" borderId="6" xfId="0" applyNumberFormat="1" applyFill="1" applyBorder="1"/>
    <xf numFmtId="4" fontId="0" fillId="5" borderId="6" xfId="0" applyNumberFormat="1" applyFill="1" applyBorder="1"/>
    <xf numFmtId="3" fontId="0" fillId="5" borderId="10" xfId="0" applyNumberFormat="1" applyFont="1" applyFill="1" applyBorder="1"/>
    <xf numFmtId="3" fontId="8" fillId="4" borderId="11" xfId="0" applyNumberFormat="1" applyFont="1" applyFill="1" applyBorder="1"/>
    <xf numFmtId="3" fontId="0" fillId="4" borderId="6" xfId="0" applyNumberFormat="1" applyFill="1" applyBorder="1"/>
    <xf numFmtId="0" fontId="0" fillId="3" borderId="0" xfId="0" applyFill="1"/>
    <xf numFmtId="3" fontId="0" fillId="3" borderId="0" xfId="0" applyNumberFormat="1" applyFill="1"/>
    <xf numFmtId="4" fontId="8" fillId="3" borderId="0" xfId="0" applyNumberFormat="1" applyFont="1" applyFill="1" applyBorder="1"/>
    <xf numFmtId="3" fontId="1" fillId="5" borderId="10" xfId="0" applyNumberFormat="1" applyFont="1" applyFill="1" applyBorder="1"/>
    <xf numFmtId="3" fontId="11" fillId="6" borderId="10" xfId="0" applyNumberFormat="1" applyFont="1" applyFill="1" applyBorder="1"/>
    <xf numFmtId="3" fontId="8" fillId="3" borderId="12" xfId="0" applyNumberFormat="1" applyFont="1" applyFill="1" applyBorder="1"/>
    <xf numFmtId="0" fontId="2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Border="1"/>
    <xf numFmtId="10" fontId="8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/>
    <xf numFmtId="3" fontId="8" fillId="3" borderId="0" xfId="1" applyNumberFormat="1" applyFont="1" applyFill="1" applyBorder="1" applyAlignment="1" applyProtection="1">
      <alignment horizontal="right" wrapText="1"/>
    </xf>
    <xf numFmtId="0" fontId="0" fillId="0" borderId="0" xfId="0" applyFont="1" applyBorder="1" applyAlignment="1"/>
    <xf numFmtId="49" fontId="8" fillId="3" borderId="4" xfId="0" applyNumberFormat="1" applyFont="1" applyFill="1" applyBorder="1" applyAlignment="1">
      <alignment wrapText="1"/>
    </xf>
    <xf numFmtId="49" fontId="8" fillId="3" borderId="6" xfId="0" applyNumberFormat="1" applyFont="1" applyFill="1" applyBorder="1" applyAlignment="1">
      <alignment wrapText="1"/>
    </xf>
    <xf numFmtId="49" fontId="8" fillId="0" borderId="6" xfId="0" applyNumberFormat="1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8" fillId="3" borderId="6" xfId="0" applyFont="1" applyFill="1" applyBorder="1" applyAlignment="1">
      <alignment wrapText="1"/>
    </xf>
    <xf numFmtId="3" fontId="8" fillId="3" borderId="0" xfId="0" applyNumberFormat="1" applyFont="1" applyFill="1"/>
    <xf numFmtId="49" fontId="8" fillId="3" borderId="4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10" fillId="0" borderId="7" xfId="1" applyNumberFormat="1" applyFont="1" applyFill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77"/>
  <sheetViews>
    <sheetView tabSelected="1" topLeftCell="A55" zoomScaleNormal="100" workbookViewId="0">
      <selection sqref="A1:A1048576"/>
    </sheetView>
  </sheetViews>
  <sheetFormatPr defaultColWidth="9.140625" defaultRowHeight="15" x14ac:dyDescent="0.25"/>
  <cols>
    <col min="1" max="1" width="6.5703125" style="68" customWidth="1"/>
    <col min="2" max="2" width="12.140625" customWidth="1"/>
    <col min="3" max="3" width="27.28515625" customWidth="1"/>
    <col min="4" max="4" width="10.42578125" customWidth="1"/>
    <col min="5" max="5" width="12.5703125" customWidth="1"/>
    <col min="6" max="6" width="11.28515625" customWidth="1"/>
    <col min="7" max="7" width="13.5703125" customWidth="1"/>
    <col min="8" max="8" width="12.5703125" customWidth="1"/>
    <col min="9" max="9" width="11.28515625" customWidth="1"/>
    <col min="10" max="10" width="13.5703125" customWidth="1"/>
    <col min="11" max="11" width="12.5703125" customWidth="1"/>
    <col min="12" max="12" width="12.140625" customWidth="1"/>
    <col min="13" max="13" width="13.5703125" customWidth="1"/>
    <col min="14" max="14" width="13.42578125" customWidth="1"/>
    <col min="15" max="15" width="15.7109375" customWidth="1"/>
    <col min="16" max="16" width="14.85546875" customWidth="1"/>
    <col min="17" max="17" width="13.85546875" customWidth="1"/>
    <col min="18" max="18" width="13.5703125" customWidth="1"/>
    <col min="19" max="19" width="12.7109375" customWidth="1"/>
    <col min="20" max="20" width="13.85546875" customWidth="1"/>
    <col min="21" max="25" width="7.5703125" bestFit="1" customWidth="1"/>
    <col min="26" max="26" width="13.85546875" customWidth="1"/>
    <col min="27" max="28" width="13.28515625" customWidth="1"/>
    <col min="29" max="29" width="16.42578125" customWidth="1"/>
    <col min="30" max="30" width="10.140625" bestFit="1" customWidth="1"/>
  </cols>
  <sheetData>
    <row r="2" spans="1:30" x14ac:dyDescent="0.25">
      <c r="A2" s="62" t="s">
        <v>162</v>
      </c>
      <c r="B2" s="62"/>
      <c r="C2" s="62"/>
    </row>
    <row r="3" spans="1:30" ht="6" customHeight="1" x14ac:dyDescent="0.3">
      <c r="A3" s="63"/>
      <c r="B3" s="2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0" ht="105" x14ac:dyDescent="0.25">
      <c r="A4" s="4" t="s">
        <v>0</v>
      </c>
      <c r="B4" s="4" t="s">
        <v>1</v>
      </c>
      <c r="C4" s="5" t="s">
        <v>2</v>
      </c>
      <c r="D4" s="4" t="s">
        <v>3</v>
      </c>
      <c r="E4" s="4" t="s">
        <v>163</v>
      </c>
      <c r="F4" s="4" t="s">
        <v>164</v>
      </c>
      <c r="G4" s="4" t="s">
        <v>165</v>
      </c>
      <c r="H4" s="4" t="s">
        <v>166</v>
      </c>
      <c r="I4" s="4" t="s">
        <v>167</v>
      </c>
      <c r="J4" s="4" t="s">
        <v>168</v>
      </c>
      <c r="K4" s="4" t="s">
        <v>169</v>
      </c>
      <c r="L4" s="4" t="s">
        <v>170</v>
      </c>
      <c r="M4" s="4" t="s">
        <v>171</v>
      </c>
      <c r="N4" s="4" t="s">
        <v>4</v>
      </c>
      <c r="O4" s="4" t="s">
        <v>5</v>
      </c>
      <c r="P4" s="4" t="s">
        <v>138</v>
      </c>
      <c r="Q4" s="4" t="s">
        <v>137</v>
      </c>
      <c r="R4" s="4" t="s">
        <v>139</v>
      </c>
      <c r="S4" s="4" t="s">
        <v>140</v>
      </c>
      <c r="T4" s="4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4" t="s">
        <v>12</v>
      </c>
      <c r="AA4" s="4" t="s">
        <v>13</v>
      </c>
      <c r="AB4" s="4" t="s">
        <v>14</v>
      </c>
      <c r="AC4" s="4" t="s">
        <v>15</v>
      </c>
    </row>
    <row r="5" spans="1:30" s="10" customFormat="1" ht="24.75" customHeight="1" x14ac:dyDescent="0.25">
      <c r="A5" s="7"/>
      <c r="B5" s="7">
        <v>1</v>
      </c>
      <c r="C5" s="8">
        <v>2</v>
      </c>
      <c r="D5" s="7">
        <v>3</v>
      </c>
      <c r="E5" s="7">
        <v>4</v>
      </c>
      <c r="F5" s="7">
        <v>5</v>
      </c>
      <c r="G5" s="7" t="s">
        <v>16</v>
      </c>
      <c r="H5" s="7">
        <v>7</v>
      </c>
      <c r="I5" s="7">
        <v>8</v>
      </c>
      <c r="J5" s="7" t="s">
        <v>17</v>
      </c>
      <c r="K5" s="7">
        <v>10</v>
      </c>
      <c r="L5" s="7">
        <v>11</v>
      </c>
      <c r="M5" s="7" t="s">
        <v>18</v>
      </c>
      <c r="N5" s="7" t="s">
        <v>19</v>
      </c>
      <c r="O5" s="7" t="s">
        <v>20</v>
      </c>
      <c r="P5" s="7">
        <v>15</v>
      </c>
      <c r="Q5" s="9" t="s">
        <v>21</v>
      </c>
      <c r="R5" s="7" t="s">
        <v>22</v>
      </c>
      <c r="S5" s="7" t="s">
        <v>23</v>
      </c>
      <c r="T5" s="7" t="s">
        <v>24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 t="s">
        <v>25</v>
      </c>
      <c r="AA5" s="7" t="s">
        <v>26</v>
      </c>
      <c r="AB5" s="7" t="s">
        <v>27</v>
      </c>
      <c r="AC5" s="7" t="s">
        <v>28</v>
      </c>
    </row>
    <row r="6" spans="1:30" s="20" customFormat="1" x14ac:dyDescent="0.25">
      <c r="A6" s="64">
        <v>1</v>
      </c>
      <c r="B6" s="55" t="s">
        <v>29</v>
      </c>
      <c r="C6" s="48" t="s">
        <v>30</v>
      </c>
      <c r="D6" s="11">
        <v>1</v>
      </c>
      <c r="E6" s="13">
        <v>1130.8900000000021</v>
      </c>
      <c r="F6" s="12" t="s">
        <v>181</v>
      </c>
      <c r="G6" s="13">
        <f t="shared" ref="G6:G37" si="0">E6*(1-F6)</f>
        <v>1105.4449750000022</v>
      </c>
      <c r="H6" s="13">
        <v>1031.1900000000032</v>
      </c>
      <c r="I6" s="12" t="s">
        <v>212</v>
      </c>
      <c r="J6" s="13">
        <f t="shared" ref="J6:J62" si="1">H6*(1-I6)</f>
        <v>1026.2402880000031</v>
      </c>
      <c r="K6" s="13">
        <v>1283.4799999999898</v>
      </c>
      <c r="L6" s="12" t="s">
        <v>249</v>
      </c>
      <c r="M6" s="13">
        <f>K6*(1-L6)</f>
        <v>1259.8639679999901</v>
      </c>
      <c r="N6" s="13">
        <f t="shared" ref="N6:N62" si="2">G6+J6+M6</f>
        <v>3391.5492309999954</v>
      </c>
      <c r="O6" s="14">
        <f>N6/$N$63</f>
        <v>6.2530298037059206E-3</v>
      </c>
      <c r="P6" s="15">
        <v>84445</v>
      </c>
      <c r="Q6" s="15">
        <f>P6/4</f>
        <v>21111.25</v>
      </c>
      <c r="R6" s="16">
        <f t="shared" ref="R6:R37" si="3">Q6*0.8</f>
        <v>16889</v>
      </c>
      <c r="S6" s="16">
        <f t="shared" ref="S6:S37" si="4">Q6*0.2</f>
        <v>4222.25</v>
      </c>
      <c r="T6" s="11">
        <f t="shared" ref="T6:T37" si="5">O6*$R$63</f>
        <v>18188.16046429917</v>
      </c>
      <c r="U6" s="17">
        <v>0</v>
      </c>
      <c r="V6" s="17">
        <v>1</v>
      </c>
      <c r="W6" s="17">
        <v>1</v>
      </c>
      <c r="X6" s="17">
        <v>1</v>
      </c>
      <c r="Y6" s="17">
        <v>0</v>
      </c>
      <c r="Z6" s="17">
        <f>SUM(U6:Y6)</f>
        <v>3</v>
      </c>
      <c r="AA6" s="11">
        <f>0.2*Z6*S6</f>
        <v>2533.3500000000004</v>
      </c>
      <c r="AB6" s="18">
        <f t="shared" ref="AB6:AB63" si="6">T6+AA6</f>
        <v>20721.510464299172</v>
      </c>
      <c r="AC6" s="19">
        <f t="shared" ref="AC6:AC37" si="7">AB6/Q6</f>
        <v>0.98153877502749354</v>
      </c>
    </row>
    <row r="7" spans="1:30" s="20" customFormat="1" x14ac:dyDescent="0.25">
      <c r="A7" s="65">
        <v>2</v>
      </c>
      <c r="B7" s="56" t="s">
        <v>31</v>
      </c>
      <c r="C7" s="49" t="s">
        <v>32</v>
      </c>
      <c r="D7" s="11">
        <v>1</v>
      </c>
      <c r="E7" s="13">
        <v>1054.3999999999985</v>
      </c>
      <c r="F7" s="12" t="s">
        <v>182</v>
      </c>
      <c r="G7" s="13">
        <f t="shared" si="0"/>
        <v>1031.5195199999985</v>
      </c>
      <c r="H7" s="13">
        <v>918.53999999999689</v>
      </c>
      <c r="I7" s="12" t="s">
        <v>213</v>
      </c>
      <c r="J7" s="13">
        <f t="shared" si="1"/>
        <v>854.97703199999705</v>
      </c>
      <c r="K7" s="13">
        <v>1151.169999999998</v>
      </c>
      <c r="L7" s="12" t="s">
        <v>155</v>
      </c>
      <c r="M7" s="13">
        <f t="shared" ref="M7:M62" si="8">K7*(1-L7)</f>
        <v>1086.7044799999981</v>
      </c>
      <c r="N7" s="13">
        <f t="shared" si="2"/>
        <v>2973.2010319999936</v>
      </c>
      <c r="O7" s="14">
        <f t="shared" ref="O7:O62" si="9">N7/$N$63</f>
        <v>5.4817174686930519E-3</v>
      </c>
      <c r="P7" s="15">
        <v>83950</v>
      </c>
      <c r="Q7" s="15">
        <f t="shared" ref="Q7:Q62" si="10">P7/4</f>
        <v>20987.5</v>
      </c>
      <c r="R7" s="16">
        <f t="shared" si="3"/>
        <v>16790</v>
      </c>
      <c r="S7" s="16">
        <f t="shared" si="4"/>
        <v>4197.5</v>
      </c>
      <c r="T7" s="11">
        <f t="shared" si="5"/>
        <v>15944.647646082141</v>
      </c>
      <c r="U7" s="17">
        <v>0</v>
      </c>
      <c r="V7" s="17">
        <v>1</v>
      </c>
      <c r="W7" s="17">
        <v>1</v>
      </c>
      <c r="X7" s="17">
        <v>0</v>
      </c>
      <c r="Y7" s="17">
        <v>1</v>
      </c>
      <c r="Z7" s="17">
        <f t="shared" ref="Z7:Z62" si="11">SUM(U7:Y7)</f>
        <v>3</v>
      </c>
      <c r="AA7" s="11">
        <f t="shared" ref="AA7:AA62" si="12">0.2*Z7*S7</f>
        <v>2518.5000000000005</v>
      </c>
      <c r="AB7" s="18">
        <f t="shared" si="6"/>
        <v>18463.147646082143</v>
      </c>
      <c r="AC7" s="19">
        <f t="shared" si="7"/>
        <v>0.87972115049825583</v>
      </c>
      <c r="AD7" s="54"/>
    </row>
    <row r="8" spans="1:30" s="20" customFormat="1" x14ac:dyDescent="0.25">
      <c r="A8" s="65">
        <v>3</v>
      </c>
      <c r="B8" s="56" t="s">
        <v>33</v>
      </c>
      <c r="C8" s="49" t="s">
        <v>34</v>
      </c>
      <c r="D8" s="11">
        <v>1</v>
      </c>
      <c r="E8" s="13">
        <v>1241.8199999999997</v>
      </c>
      <c r="F8" s="12" t="s">
        <v>183</v>
      </c>
      <c r="G8" s="13">
        <f t="shared" si="0"/>
        <v>1228.1599799999997</v>
      </c>
      <c r="H8" s="13">
        <v>1128.1399999999976</v>
      </c>
      <c r="I8" s="12" t="s">
        <v>214</v>
      </c>
      <c r="J8" s="13">
        <f t="shared" si="1"/>
        <v>1115.2792039999977</v>
      </c>
      <c r="K8" s="13">
        <v>1216.7099999999964</v>
      </c>
      <c r="L8" s="12" t="s">
        <v>250</v>
      </c>
      <c r="M8" s="13">
        <f t="shared" si="8"/>
        <v>1197.8509949999966</v>
      </c>
      <c r="N8" s="13">
        <f t="shared" si="2"/>
        <v>3541.2901789999937</v>
      </c>
      <c r="O8" s="14">
        <f t="shared" si="9"/>
        <v>6.5291085355493892E-3</v>
      </c>
      <c r="P8" s="15">
        <v>105219</v>
      </c>
      <c r="Q8" s="15">
        <f t="shared" si="10"/>
        <v>26304.75</v>
      </c>
      <c r="R8" s="16">
        <f t="shared" si="3"/>
        <v>21043.800000000003</v>
      </c>
      <c r="S8" s="16">
        <f t="shared" si="4"/>
        <v>5260.9500000000007</v>
      </c>
      <c r="T8" s="11">
        <f t="shared" si="5"/>
        <v>18991.189465148207</v>
      </c>
      <c r="U8" s="17">
        <v>0</v>
      </c>
      <c r="V8" s="17">
        <v>1</v>
      </c>
      <c r="W8" s="17">
        <v>1</v>
      </c>
      <c r="X8" s="17">
        <v>0</v>
      </c>
      <c r="Y8" s="17">
        <v>1</v>
      </c>
      <c r="Z8" s="17">
        <f t="shared" si="11"/>
        <v>3</v>
      </c>
      <c r="AA8" s="11">
        <f t="shared" si="12"/>
        <v>3156.5700000000011</v>
      </c>
      <c r="AB8" s="18">
        <f t="shared" si="6"/>
        <v>22147.759465148207</v>
      </c>
      <c r="AC8" s="19">
        <f t="shared" si="7"/>
        <v>0.84196806527901635</v>
      </c>
    </row>
    <row r="9" spans="1:30" s="20" customFormat="1" ht="30" customHeight="1" x14ac:dyDescent="0.25">
      <c r="A9" s="65">
        <v>4</v>
      </c>
      <c r="B9" s="56" t="s">
        <v>35</v>
      </c>
      <c r="C9" s="49" t="s">
        <v>36</v>
      </c>
      <c r="D9" s="11">
        <v>1</v>
      </c>
      <c r="E9" s="13">
        <v>986.06999999999778</v>
      </c>
      <c r="F9" s="12" t="s">
        <v>184</v>
      </c>
      <c r="G9" s="13">
        <f t="shared" si="0"/>
        <v>978.57586799999774</v>
      </c>
      <c r="H9" s="13">
        <v>864.81999999999869</v>
      </c>
      <c r="I9" s="12" t="s">
        <v>215</v>
      </c>
      <c r="J9" s="13">
        <f t="shared" si="1"/>
        <v>851.32880799999873</v>
      </c>
      <c r="K9" s="13">
        <v>1166.1199999999988</v>
      </c>
      <c r="L9" s="12" t="s">
        <v>146</v>
      </c>
      <c r="M9" s="13">
        <f t="shared" si="8"/>
        <v>1166.1199999999988</v>
      </c>
      <c r="N9" s="13">
        <f t="shared" si="2"/>
        <v>2996.0246759999955</v>
      </c>
      <c r="O9" s="14">
        <f t="shared" si="9"/>
        <v>5.523797626296751E-3</v>
      </c>
      <c r="P9" s="15">
        <v>92793</v>
      </c>
      <c r="Q9" s="15">
        <f t="shared" si="10"/>
        <v>23198.25</v>
      </c>
      <c r="R9" s="16">
        <f t="shared" si="3"/>
        <v>18558.600000000002</v>
      </c>
      <c r="S9" s="16">
        <f t="shared" si="4"/>
        <v>4639.6500000000005</v>
      </c>
      <c r="T9" s="11">
        <f t="shared" si="5"/>
        <v>16067.046016613733</v>
      </c>
      <c r="U9" s="17">
        <v>0</v>
      </c>
      <c r="V9" s="17">
        <v>0</v>
      </c>
      <c r="W9" s="17">
        <v>1</v>
      </c>
      <c r="X9" s="17">
        <v>0</v>
      </c>
      <c r="Y9" s="17">
        <v>1</v>
      </c>
      <c r="Z9" s="17">
        <f t="shared" si="11"/>
        <v>2</v>
      </c>
      <c r="AA9" s="11">
        <f t="shared" si="12"/>
        <v>1855.8600000000004</v>
      </c>
      <c r="AB9" s="18">
        <f t="shared" si="6"/>
        <v>17922.906016613731</v>
      </c>
      <c r="AC9" s="19">
        <f t="shared" si="7"/>
        <v>0.77259733025610688</v>
      </c>
    </row>
    <row r="10" spans="1:30" s="20" customFormat="1" ht="30" x14ac:dyDescent="0.25">
      <c r="A10" s="65">
        <v>5</v>
      </c>
      <c r="B10" s="56" t="s">
        <v>37</v>
      </c>
      <c r="C10" s="49" t="s">
        <v>38</v>
      </c>
      <c r="D10" s="11">
        <v>1</v>
      </c>
      <c r="E10" s="13">
        <v>277.94000000000102</v>
      </c>
      <c r="F10" s="12" t="s">
        <v>145</v>
      </c>
      <c r="G10" s="13">
        <f t="shared" si="0"/>
        <v>259.40140200000099</v>
      </c>
      <c r="H10" s="13">
        <v>279.87000000000086</v>
      </c>
      <c r="I10" s="12" t="s">
        <v>216</v>
      </c>
      <c r="J10" s="13">
        <f t="shared" si="1"/>
        <v>261.70643700000079</v>
      </c>
      <c r="K10" s="13">
        <v>369.64000000000078</v>
      </c>
      <c r="L10" s="12" t="s">
        <v>251</v>
      </c>
      <c r="M10" s="13">
        <f t="shared" si="8"/>
        <v>337.2225720000007</v>
      </c>
      <c r="N10" s="13">
        <f t="shared" si="2"/>
        <v>858.33041100000253</v>
      </c>
      <c r="O10" s="14">
        <f t="shared" si="9"/>
        <v>1.5825114942611828E-3</v>
      </c>
      <c r="P10" s="15">
        <v>42593</v>
      </c>
      <c r="Q10" s="15">
        <f t="shared" si="10"/>
        <v>10648.25</v>
      </c>
      <c r="R10" s="16">
        <f t="shared" si="3"/>
        <v>8518.6</v>
      </c>
      <c r="S10" s="16">
        <f t="shared" si="4"/>
        <v>2129.65</v>
      </c>
      <c r="T10" s="11">
        <f t="shared" si="5"/>
        <v>4603.0442677822721</v>
      </c>
      <c r="U10" s="17">
        <v>0</v>
      </c>
      <c r="V10" s="17">
        <v>0</v>
      </c>
      <c r="W10" s="17">
        <v>0</v>
      </c>
      <c r="X10" s="17">
        <v>1</v>
      </c>
      <c r="Y10" s="17">
        <v>1</v>
      </c>
      <c r="Z10" s="17">
        <f t="shared" si="11"/>
        <v>2</v>
      </c>
      <c r="AA10" s="11">
        <f t="shared" si="12"/>
        <v>851.86000000000013</v>
      </c>
      <c r="AB10" s="18">
        <f t="shared" si="6"/>
        <v>5454.9042677822727</v>
      </c>
      <c r="AC10" s="19">
        <f t="shared" si="7"/>
        <v>0.51228176158357219</v>
      </c>
    </row>
    <row r="11" spans="1:30" s="20" customFormat="1" ht="30" x14ac:dyDescent="0.25">
      <c r="A11" s="65">
        <v>6</v>
      </c>
      <c r="B11" s="56" t="s">
        <v>39</v>
      </c>
      <c r="C11" s="49" t="s">
        <v>40</v>
      </c>
      <c r="D11" s="11">
        <v>1</v>
      </c>
      <c r="E11" s="13">
        <v>766.2899999999994</v>
      </c>
      <c r="F11" s="12" t="s">
        <v>157</v>
      </c>
      <c r="G11" s="13">
        <f t="shared" si="0"/>
        <v>746.51971799999933</v>
      </c>
      <c r="H11" s="13">
        <v>776.10999999999956</v>
      </c>
      <c r="I11" s="12" t="s">
        <v>217</v>
      </c>
      <c r="J11" s="13">
        <f t="shared" si="1"/>
        <v>713.16747899999962</v>
      </c>
      <c r="K11" s="13">
        <v>928.01999999999896</v>
      </c>
      <c r="L11" s="12" t="s">
        <v>146</v>
      </c>
      <c r="M11" s="13">
        <f t="shared" si="8"/>
        <v>928.01999999999896</v>
      </c>
      <c r="N11" s="13">
        <f t="shared" si="2"/>
        <v>2387.7071969999979</v>
      </c>
      <c r="O11" s="14">
        <f t="shared" si="9"/>
        <v>4.4022372221210228E-3</v>
      </c>
      <c r="P11" s="15">
        <v>58981</v>
      </c>
      <c r="Q11" s="15">
        <f t="shared" si="10"/>
        <v>14745.25</v>
      </c>
      <c r="R11" s="16">
        <f t="shared" si="3"/>
        <v>11796.2</v>
      </c>
      <c r="S11" s="16">
        <f t="shared" si="4"/>
        <v>2949.05</v>
      </c>
      <c r="T11" s="11">
        <f t="shared" si="5"/>
        <v>12804.768170206758</v>
      </c>
      <c r="U11" s="17">
        <v>1</v>
      </c>
      <c r="V11" s="17">
        <v>1</v>
      </c>
      <c r="W11" s="17">
        <v>1</v>
      </c>
      <c r="X11" s="17">
        <v>1</v>
      </c>
      <c r="Y11" s="17">
        <v>0</v>
      </c>
      <c r="Z11" s="17">
        <f t="shared" si="11"/>
        <v>4</v>
      </c>
      <c r="AA11" s="11">
        <f t="shared" si="12"/>
        <v>2359.2400000000002</v>
      </c>
      <c r="AB11" s="18">
        <f t="shared" si="6"/>
        <v>15164.008170206758</v>
      </c>
      <c r="AC11" s="19">
        <f t="shared" si="7"/>
        <v>1.0283995300321636</v>
      </c>
    </row>
    <row r="12" spans="1:30" s="20" customFormat="1" x14ac:dyDescent="0.25">
      <c r="A12" s="65">
        <v>7</v>
      </c>
      <c r="B12" s="56" t="s">
        <v>41</v>
      </c>
      <c r="C12" s="49" t="s">
        <v>42</v>
      </c>
      <c r="D12" s="11">
        <v>1</v>
      </c>
      <c r="E12" s="13">
        <v>1295.8600000000049</v>
      </c>
      <c r="F12" s="12" t="s">
        <v>185</v>
      </c>
      <c r="G12" s="13">
        <f t="shared" si="0"/>
        <v>1285.4931200000049</v>
      </c>
      <c r="H12" s="13">
        <v>1114.8199999999977</v>
      </c>
      <c r="I12" s="12" t="s">
        <v>218</v>
      </c>
      <c r="J12" s="13">
        <f t="shared" si="1"/>
        <v>1056.8493599999977</v>
      </c>
      <c r="K12" s="13">
        <v>1720.5000000000139</v>
      </c>
      <c r="L12" s="12" t="s">
        <v>154</v>
      </c>
      <c r="M12" s="13">
        <f t="shared" si="8"/>
        <v>1708.4565000000139</v>
      </c>
      <c r="N12" s="13">
        <f t="shared" si="2"/>
        <v>4050.7989800000164</v>
      </c>
      <c r="O12" s="14">
        <f t="shared" si="9"/>
        <v>7.4684944919089936E-3</v>
      </c>
      <c r="P12" s="15">
        <v>110109</v>
      </c>
      <c r="Q12" s="15">
        <f t="shared" si="10"/>
        <v>27527.25</v>
      </c>
      <c r="R12" s="16">
        <f t="shared" si="3"/>
        <v>22021.800000000003</v>
      </c>
      <c r="S12" s="16">
        <f t="shared" si="4"/>
        <v>5505.4500000000007</v>
      </c>
      <c r="T12" s="11">
        <f t="shared" si="5"/>
        <v>21723.577291294758</v>
      </c>
      <c r="U12" s="17">
        <v>1</v>
      </c>
      <c r="V12" s="17">
        <v>0</v>
      </c>
      <c r="W12" s="17">
        <v>1</v>
      </c>
      <c r="X12" s="17">
        <v>0</v>
      </c>
      <c r="Y12" s="17">
        <v>1</v>
      </c>
      <c r="Z12" s="17">
        <f t="shared" si="11"/>
        <v>3</v>
      </c>
      <c r="AA12" s="11">
        <f t="shared" si="12"/>
        <v>3303.2700000000009</v>
      </c>
      <c r="AB12" s="18">
        <f t="shared" si="6"/>
        <v>25026.847291294758</v>
      </c>
      <c r="AC12" s="19">
        <f t="shared" si="7"/>
        <v>0.90916627310373388</v>
      </c>
    </row>
    <row r="13" spans="1:30" s="20" customFormat="1" x14ac:dyDescent="0.25">
      <c r="A13" s="65">
        <v>8</v>
      </c>
      <c r="B13" s="56" t="s">
        <v>43</v>
      </c>
      <c r="C13" s="49" t="s">
        <v>44</v>
      </c>
      <c r="D13" s="11">
        <v>1</v>
      </c>
      <c r="E13" s="13">
        <v>701.24999999999466</v>
      </c>
      <c r="F13" s="12" t="s">
        <v>148</v>
      </c>
      <c r="G13" s="13">
        <f t="shared" si="0"/>
        <v>664.64474999999493</v>
      </c>
      <c r="H13" s="13">
        <v>577.60999999999524</v>
      </c>
      <c r="I13" s="12" t="s">
        <v>219</v>
      </c>
      <c r="J13" s="13">
        <f t="shared" si="1"/>
        <v>525.97166599999559</v>
      </c>
      <c r="K13" s="13">
        <v>867.48000000000081</v>
      </c>
      <c r="L13" s="12" t="s">
        <v>252</v>
      </c>
      <c r="M13" s="13">
        <f t="shared" si="8"/>
        <v>827.74941600000079</v>
      </c>
      <c r="N13" s="13">
        <f t="shared" si="2"/>
        <v>2018.3658319999913</v>
      </c>
      <c r="O13" s="14">
        <f t="shared" si="9"/>
        <v>3.7212792274745727E-3</v>
      </c>
      <c r="P13" s="15">
        <v>57288</v>
      </c>
      <c r="Q13" s="15">
        <f t="shared" si="10"/>
        <v>14322</v>
      </c>
      <c r="R13" s="16">
        <f t="shared" si="3"/>
        <v>11457.6</v>
      </c>
      <c r="S13" s="16">
        <f t="shared" si="4"/>
        <v>2864.4</v>
      </c>
      <c r="T13" s="11">
        <f t="shared" si="5"/>
        <v>10824.068626965065</v>
      </c>
      <c r="U13" s="17">
        <v>0</v>
      </c>
      <c r="V13" s="17">
        <v>0</v>
      </c>
      <c r="W13" s="17">
        <v>1</v>
      </c>
      <c r="X13" s="17">
        <v>0</v>
      </c>
      <c r="Y13" s="17">
        <v>1</v>
      </c>
      <c r="Z13" s="17">
        <f t="shared" si="11"/>
        <v>2</v>
      </c>
      <c r="AA13" s="11">
        <f t="shared" si="12"/>
        <v>1145.76</v>
      </c>
      <c r="AB13" s="18">
        <f t="shared" si="6"/>
        <v>11969.828626965065</v>
      </c>
      <c r="AC13" s="19">
        <f t="shared" si="7"/>
        <v>0.83576516038018889</v>
      </c>
    </row>
    <row r="14" spans="1:30" s="20" customFormat="1" x14ac:dyDescent="0.25">
      <c r="A14" s="65">
        <v>9</v>
      </c>
      <c r="B14" s="56" t="s">
        <v>45</v>
      </c>
      <c r="C14" s="49" t="s">
        <v>46</v>
      </c>
      <c r="D14" s="11">
        <v>1</v>
      </c>
      <c r="E14" s="13">
        <v>424.71000000000015</v>
      </c>
      <c r="F14" s="12" t="s">
        <v>186</v>
      </c>
      <c r="G14" s="13">
        <f t="shared" si="0"/>
        <v>418.04205300000012</v>
      </c>
      <c r="H14" s="13">
        <v>404.63000000000011</v>
      </c>
      <c r="I14" s="12" t="s">
        <v>220</v>
      </c>
      <c r="J14" s="13">
        <f t="shared" si="1"/>
        <v>393.50267500000012</v>
      </c>
      <c r="K14" s="13">
        <v>569.52000000000021</v>
      </c>
      <c r="L14" s="12" t="s">
        <v>253</v>
      </c>
      <c r="M14" s="13">
        <f t="shared" si="8"/>
        <v>560.12292000000025</v>
      </c>
      <c r="N14" s="13">
        <f t="shared" si="2"/>
        <v>1371.6676480000006</v>
      </c>
      <c r="O14" s="14">
        <f t="shared" si="9"/>
        <v>2.528955972487612E-3</v>
      </c>
      <c r="P14" s="15">
        <v>56121</v>
      </c>
      <c r="Q14" s="15">
        <f t="shared" si="10"/>
        <v>14030.25</v>
      </c>
      <c r="R14" s="16">
        <f t="shared" si="3"/>
        <v>11224.2</v>
      </c>
      <c r="S14" s="16">
        <f t="shared" si="4"/>
        <v>2806.05</v>
      </c>
      <c r="T14" s="11">
        <f t="shared" si="5"/>
        <v>7355.963185637117</v>
      </c>
      <c r="U14" s="17">
        <v>1</v>
      </c>
      <c r="V14" s="17">
        <v>1</v>
      </c>
      <c r="W14" s="17">
        <v>1</v>
      </c>
      <c r="X14" s="17">
        <v>1</v>
      </c>
      <c r="Y14" s="17">
        <v>0</v>
      </c>
      <c r="Z14" s="17">
        <f t="shared" si="11"/>
        <v>4</v>
      </c>
      <c r="AA14" s="11">
        <f t="shared" si="12"/>
        <v>2244.84</v>
      </c>
      <c r="AB14" s="18">
        <f t="shared" si="6"/>
        <v>9600.8031856371163</v>
      </c>
      <c r="AC14" s="19">
        <f t="shared" si="7"/>
        <v>0.68429309425256968</v>
      </c>
    </row>
    <row r="15" spans="1:30" s="20" customFormat="1" x14ac:dyDescent="0.25">
      <c r="A15" s="65">
        <v>10</v>
      </c>
      <c r="B15" s="56" t="s">
        <v>47</v>
      </c>
      <c r="C15" s="49" t="s">
        <v>48</v>
      </c>
      <c r="D15" s="11">
        <v>1</v>
      </c>
      <c r="E15" s="13">
        <v>169.30999999999989</v>
      </c>
      <c r="F15" s="12" t="s">
        <v>187</v>
      </c>
      <c r="G15" s="13">
        <f t="shared" si="0"/>
        <v>164.56931999999989</v>
      </c>
      <c r="H15" s="13">
        <v>119.08999999999995</v>
      </c>
      <c r="I15" s="12" t="s">
        <v>197</v>
      </c>
      <c r="J15" s="13">
        <f t="shared" si="1"/>
        <v>116.83919899999995</v>
      </c>
      <c r="K15" s="13">
        <v>124.24000000000001</v>
      </c>
      <c r="L15" s="12" t="s">
        <v>254</v>
      </c>
      <c r="M15" s="13">
        <f t="shared" si="8"/>
        <v>121.30793600000001</v>
      </c>
      <c r="N15" s="13">
        <f t="shared" si="2"/>
        <v>402.71645499999988</v>
      </c>
      <c r="O15" s="14">
        <f t="shared" si="9"/>
        <v>7.4249194808689389E-4</v>
      </c>
      <c r="P15" s="15">
        <v>18533</v>
      </c>
      <c r="Q15" s="15">
        <f t="shared" si="10"/>
        <v>4633.25</v>
      </c>
      <c r="R15" s="16">
        <f t="shared" si="3"/>
        <v>3706.6000000000004</v>
      </c>
      <c r="S15" s="16">
        <f t="shared" si="4"/>
        <v>926.65000000000009</v>
      </c>
      <c r="T15" s="11">
        <f t="shared" si="5"/>
        <v>2159.6830847105352</v>
      </c>
      <c r="U15" s="17">
        <v>1</v>
      </c>
      <c r="V15" s="17">
        <v>0</v>
      </c>
      <c r="W15" s="17">
        <v>1</v>
      </c>
      <c r="X15" s="17">
        <v>1</v>
      </c>
      <c r="Y15" s="17">
        <v>1</v>
      </c>
      <c r="Z15" s="17">
        <f t="shared" si="11"/>
        <v>4</v>
      </c>
      <c r="AA15" s="11">
        <f t="shared" si="12"/>
        <v>741.32000000000016</v>
      </c>
      <c r="AB15" s="18">
        <f t="shared" si="6"/>
        <v>2901.0030847105354</v>
      </c>
      <c r="AC15" s="19">
        <f t="shared" si="7"/>
        <v>0.62612703495613997</v>
      </c>
    </row>
    <row r="16" spans="1:30" s="20" customFormat="1" x14ac:dyDescent="0.25">
      <c r="A16" s="65">
        <v>11</v>
      </c>
      <c r="B16" s="56" t="s">
        <v>172</v>
      </c>
      <c r="C16" s="49" t="s">
        <v>173</v>
      </c>
      <c r="D16" s="11">
        <v>1</v>
      </c>
      <c r="E16" s="13">
        <v>1146.8600000000001</v>
      </c>
      <c r="F16" s="12" t="s">
        <v>149</v>
      </c>
      <c r="G16" s="13">
        <f t="shared" si="0"/>
        <v>1134.129854</v>
      </c>
      <c r="H16" s="13">
        <v>917.95000000000073</v>
      </c>
      <c r="I16" s="12" t="s">
        <v>248</v>
      </c>
      <c r="J16" s="13">
        <f t="shared" si="1"/>
        <v>912.25871000000075</v>
      </c>
      <c r="K16" s="13">
        <v>1194.5799999999997</v>
      </c>
      <c r="L16" s="12" t="s">
        <v>146</v>
      </c>
      <c r="M16" s="13">
        <f t="shared" si="8"/>
        <v>1194.5799999999997</v>
      </c>
      <c r="N16" s="13">
        <f t="shared" si="2"/>
        <v>3240.9685640000007</v>
      </c>
      <c r="O16" s="14">
        <f t="shared" si="9"/>
        <v>5.975402874393956E-3</v>
      </c>
      <c r="P16" s="15">
        <v>94361</v>
      </c>
      <c r="Q16" s="15">
        <f t="shared" si="10"/>
        <v>23590.25</v>
      </c>
      <c r="R16" s="16">
        <f t="shared" si="3"/>
        <v>18872.2</v>
      </c>
      <c r="S16" s="16">
        <f t="shared" si="4"/>
        <v>4718.05</v>
      </c>
      <c r="T16" s="11">
        <f t="shared" si="5"/>
        <v>17380.628228239137</v>
      </c>
      <c r="U16" s="17">
        <v>1</v>
      </c>
      <c r="V16" s="17">
        <v>0</v>
      </c>
      <c r="W16" s="17">
        <v>1</v>
      </c>
      <c r="X16" s="17">
        <v>1</v>
      </c>
      <c r="Y16" s="17">
        <v>0</v>
      </c>
      <c r="Z16" s="17">
        <f t="shared" si="11"/>
        <v>3</v>
      </c>
      <c r="AA16" s="11">
        <f t="shared" si="12"/>
        <v>2830.8300000000004</v>
      </c>
      <c r="AB16" s="18">
        <f t="shared" si="6"/>
        <v>20211.458228239138</v>
      </c>
      <c r="AC16" s="19">
        <f t="shared" si="7"/>
        <v>0.85677168441365137</v>
      </c>
    </row>
    <row r="17" spans="1:30" s="20" customFormat="1" x14ac:dyDescent="0.25">
      <c r="A17" s="65">
        <v>12</v>
      </c>
      <c r="B17" s="56" t="s">
        <v>49</v>
      </c>
      <c r="C17" s="49" t="s">
        <v>50</v>
      </c>
      <c r="D17" s="11">
        <v>1</v>
      </c>
      <c r="E17" s="13">
        <v>312.20999999999998</v>
      </c>
      <c r="F17" s="12" t="s">
        <v>188</v>
      </c>
      <c r="G17" s="13">
        <f t="shared" si="0"/>
        <v>274.21404299999995</v>
      </c>
      <c r="H17" s="13">
        <v>339.23999999999955</v>
      </c>
      <c r="I17" s="12" t="s">
        <v>221</v>
      </c>
      <c r="J17" s="13">
        <f t="shared" si="1"/>
        <v>304.33220399999959</v>
      </c>
      <c r="K17" s="13">
        <v>375.06999999999965</v>
      </c>
      <c r="L17" s="12" t="s">
        <v>255</v>
      </c>
      <c r="M17" s="13">
        <f t="shared" si="8"/>
        <v>354.96624799999967</v>
      </c>
      <c r="N17" s="13">
        <f t="shared" si="2"/>
        <v>933.51249499999926</v>
      </c>
      <c r="O17" s="14">
        <f t="shared" si="9"/>
        <v>1.7211253783409632E-3</v>
      </c>
      <c r="P17" s="15">
        <v>36848</v>
      </c>
      <c r="Q17" s="15">
        <f t="shared" si="10"/>
        <v>9212</v>
      </c>
      <c r="R17" s="16">
        <f t="shared" si="3"/>
        <v>7369.6</v>
      </c>
      <c r="S17" s="16">
        <f t="shared" si="4"/>
        <v>1842.4</v>
      </c>
      <c r="T17" s="11">
        <f t="shared" si="5"/>
        <v>5006.2298666624556</v>
      </c>
      <c r="U17" s="17">
        <v>0</v>
      </c>
      <c r="V17" s="17">
        <v>1</v>
      </c>
      <c r="W17" s="17">
        <v>0</v>
      </c>
      <c r="X17" s="17">
        <v>0</v>
      </c>
      <c r="Y17" s="17">
        <v>1</v>
      </c>
      <c r="Z17" s="17">
        <f t="shared" si="11"/>
        <v>2</v>
      </c>
      <c r="AA17" s="11">
        <f t="shared" si="12"/>
        <v>736.96</v>
      </c>
      <c r="AB17" s="18">
        <f t="shared" si="6"/>
        <v>5743.1898666624556</v>
      </c>
      <c r="AC17" s="19">
        <f t="shared" si="7"/>
        <v>0.62344657692818672</v>
      </c>
    </row>
    <row r="18" spans="1:30" s="20" customFormat="1" ht="30" x14ac:dyDescent="0.25">
      <c r="A18" s="65">
        <v>13</v>
      </c>
      <c r="B18" s="56" t="s">
        <v>135</v>
      </c>
      <c r="C18" s="49" t="s">
        <v>136</v>
      </c>
      <c r="D18" s="11">
        <v>1</v>
      </c>
      <c r="E18" s="13">
        <v>568.24999999999886</v>
      </c>
      <c r="F18" s="12" t="s">
        <v>174</v>
      </c>
      <c r="G18" s="13">
        <f t="shared" si="0"/>
        <v>492.10449999999901</v>
      </c>
      <c r="H18" s="13">
        <v>514.88999999999851</v>
      </c>
      <c r="I18" s="12" t="s">
        <v>222</v>
      </c>
      <c r="J18" s="13">
        <f t="shared" si="1"/>
        <v>450.01385999999872</v>
      </c>
      <c r="K18" s="13">
        <v>703.97999999999695</v>
      </c>
      <c r="L18" s="12" t="s">
        <v>156</v>
      </c>
      <c r="M18" s="13">
        <f t="shared" si="8"/>
        <v>676.87676999999712</v>
      </c>
      <c r="N18" s="13">
        <f t="shared" si="2"/>
        <v>1618.9951299999948</v>
      </c>
      <c r="O18" s="14">
        <f t="shared" si="9"/>
        <v>2.9849558742686354E-3</v>
      </c>
      <c r="P18" s="15">
        <v>51126</v>
      </c>
      <c r="Q18" s="15">
        <f t="shared" si="10"/>
        <v>12781.5</v>
      </c>
      <c r="R18" s="16">
        <f t="shared" si="3"/>
        <v>10225.200000000001</v>
      </c>
      <c r="S18" s="16">
        <f t="shared" si="4"/>
        <v>2556.3000000000002</v>
      </c>
      <c r="T18" s="11">
        <f t="shared" si="5"/>
        <v>8682.3281072280097</v>
      </c>
      <c r="U18" s="17">
        <v>0</v>
      </c>
      <c r="V18" s="17">
        <v>0</v>
      </c>
      <c r="W18" s="17">
        <v>1</v>
      </c>
      <c r="X18" s="17">
        <v>0</v>
      </c>
      <c r="Y18" s="17">
        <v>1</v>
      </c>
      <c r="Z18" s="17">
        <f t="shared" si="11"/>
        <v>2</v>
      </c>
      <c r="AA18" s="11">
        <f t="shared" si="12"/>
        <v>1022.5200000000001</v>
      </c>
      <c r="AB18" s="18">
        <f t="shared" si="6"/>
        <v>9704.8481072280101</v>
      </c>
      <c r="AC18" s="19">
        <f t="shared" si="7"/>
        <v>0.75928866777983883</v>
      </c>
    </row>
    <row r="19" spans="1:30" s="20" customFormat="1" x14ac:dyDescent="0.25">
      <c r="A19" s="65">
        <v>14</v>
      </c>
      <c r="B19" s="56" t="s">
        <v>133</v>
      </c>
      <c r="C19" s="49" t="s">
        <v>134</v>
      </c>
      <c r="D19" s="11">
        <v>1</v>
      </c>
      <c r="E19" s="13">
        <v>747.61999999999534</v>
      </c>
      <c r="F19" s="12" t="s">
        <v>189</v>
      </c>
      <c r="G19" s="13">
        <f t="shared" si="0"/>
        <v>729.82664399999544</v>
      </c>
      <c r="H19" s="13">
        <v>654.57999999999629</v>
      </c>
      <c r="I19" s="12" t="s">
        <v>223</v>
      </c>
      <c r="J19" s="13">
        <f t="shared" si="1"/>
        <v>643.91034599999637</v>
      </c>
      <c r="K19" s="13">
        <v>877.27999999999543</v>
      </c>
      <c r="L19" s="12" t="s">
        <v>146</v>
      </c>
      <c r="M19" s="13">
        <f t="shared" si="8"/>
        <v>877.27999999999543</v>
      </c>
      <c r="N19" s="13">
        <f t="shared" si="2"/>
        <v>2251.0169899999873</v>
      </c>
      <c r="O19" s="14">
        <f t="shared" si="9"/>
        <v>4.1502202587718629E-3</v>
      </c>
      <c r="P19" s="15">
        <v>53703</v>
      </c>
      <c r="Q19" s="15">
        <f t="shared" si="10"/>
        <v>13425.75</v>
      </c>
      <c r="R19" s="16">
        <f t="shared" si="3"/>
        <v>10740.6</v>
      </c>
      <c r="S19" s="16">
        <f t="shared" si="4"/>
        <v>2685.15</v>
      </c>
      <c r="T19" s="11">
        <f t="shared" si="5"/>
        <v>12071.727530227186</v>
      </c>
      <c r="U19" s="17">
        <v>0</v>
      </c>
      <c r="V19" s="17">
        <v>0</v>
      </c>
      <c r="W19" s="17">
        <v>1</v>
      </c>
      <c r="X19" s="17">
        <v>0</v>
      </c>
      <c r="Y19" s="17">
        <v>1</v>
      </c>
      <c r="Z19" s="17">
        <f t="shared" si="11"/>
        <v>2</v>
      </c>
      <c r="AA19" s="11">
        <f t="shared" si="12"/>
        <v>1074.0600000000002</v>
      </c>
      <c r="AB19" s="18">
        <f t="shared" si="6"/>
        <v>13145.787530227186</v>
      </c>
      <c r="AC19" s="19">
        <f t="shared" si="7"/>
        <v>0.97914734969943473</v>
      </c>
    </row>
    <row r="20" spans="1:30" s="20" customFormat="1" x14ac:dyDescent="0.25">
      <c r="A20" s="65">
        <v>15</v>
      </c>
      <c r="B20" s="56" t="s">
        <v>131</v>
      </c>
      <c r="C20" s="49" t="s">
        <v>132</v>
      </c>
      <c r="D20" s="11">
        <v>1</v>
      </c>
      <c r="E20" s="13">
        <v>1205.3500000000051</v>
      </c>
      <c r="F20" s="12" t="s">
        <v>190</v>
      </c>
      <c r="G20" s="13">
        <f t="shared" si="0"/>
        <v>1116.0335650000047</v>
      </c>
      <c r="H20" s="13">
        <v>1047.1900000000005</v>
      </c>
      <c r="I20" s="12" t="s">
        <v>224</v>
      </c>
      <c r="J20" s="13">
        <f t="shared" si="1"/>
        <v>962.47232900000051</v>
      </c>
      <c r="K20" s="13">
        <v>1421.8500000000045</v>
      </c>
      <c r="L20" s="12" t="s">
        <v>256</v>
      </c>
      <c r="M20" s="13">
        <f t="shared" si="8"/>
        <v>1356.8714550000043</v>
      </c>
      <c r="N20" s="13">
        <f t="shared" si="2"/>
        <v>3435.3773490000094</v>
      </c>
      <c r="O20" s="14">
        <f t="shared" si="9"/>
        <v>6.3338360988318869E-3</v>
      </c>
      <c r="P20" s="15">
        <v>96647</v>
      </c>
      <c r="Q20" s="15">
        <f t="shared" si="10"/>
        <v>24161.75</v>
      </c>
      <c r="R20" s="16">
        <f t="shared" si="3"/>
        <v>19329.400000000001</v>
      </c>
      <c r="S20" s="16">
        <f t="shared" si="4"/>
        <v>4832.3500000000004</v>
      </c>
      <c r="T20" s="11">
        <f t="shared" si="5"/>
        <v>18423.201381808558</v>
      </c>
      <c r="U20" s="17">
        <v>1</v>
      </c>
      <c r="V20" s="17">
        <v>0</v>
      </c>
      <c r="W20" s="17">
        <v>0</v>
      </c>
      <c r="X20" s="17">
        <v>0</v>
      </c>
      <c r="Y20" s="17">
        <v>0</v>
      </c>
      <c r="Z20" s="17">
        <f t="shared" si="11"/>
        <v>1</v>
      </c>
      <c r="AA20" s="11">
        <f t="shared" si="12"/>
        <v>966.47000000000014</v>
      </c>
      <c r="AB20" s="18">
        <f t="shared" si="6"/>
        <v>19389.671381808559</v>
      </c>
      <c r="AC20" s="19">
        <f t="shared" si="7"/>
        <v>0.80249449571362008</v>
      </c>
    </row>
    <row r="21" spans="1:30" s="20" customFormat="1" x14ac:dyDescent="0.25">
      <c r="A21" s="65">
        <v>16</v>
      </c>
      <c r="B21" s="56" t="s">
        <v>51</v>
      </c>
      <c r="C21" s="49" t="s">
        <v>52</v>
      </c>
      <c r="D21" s="11">
        <v>1</v>
      </c>
      <c r="E21" s="13">
        <v>1178.1700000000037</v>
      </c>
      <c r="F21" s="12" t="s">
        <v>191</v>
      </c>
      <c r="G21" s="13">
        <f t="shared" si="0"/>
        <v>1148.2444820000037</v>
      </c>
      <c r="H21" s="13">
        <v>1126.3700000000058</v>
      </c>
      <c r="I21" s="12" t="s">
        <v>225</v>
      </c>
      <c r="J21" s="13">
        <f t="shared" si="1"/>
        <v>1106.7711620000057</v>
      </c>
      <c r="K21" s="13">
        <v>1446.649999999994</v>
      </c>
      <c r="L21" s="12" t="s">
        <v>146</v>
      </c>
      <c r="M21" s="13">
        <f t="shared" si="8"/>
        <v>1446.649999999994</v>
      </c>
      <c r="N21" s="13">
        <f t="shared" si="2"/>
        <v>3701.6656440000033</v>
      </c>
      <c r="O21" s="14">
        <f t="shared" si="9"/>
        <v>6.8247942219790596E-3</v>
      </c>
      <c r="P21" s="15">
        <v>100335</v>
      </c>
      <c r="Q21" s="15">
        <f t="shared" si="10"/>
        <v>25083.75</v>
      </c>
      <c r="R21" s="16">
        <f t="shared" si="3"/>
        <v>20067</v>
      </c>
      <c r="S21" s="16">
        <f t="shared" si="4"/>
        <v>5016.75</v>
      </c>
      <c r="T21" s="11">
        <f t="shared" si="5"/>
        <v>19851.24912911974</v>
      </c>
      <c r="U21" s="17">
        <v>1</v>
      </c>
      <c r="V21" s="17">
        <v>1</v>
      </c>
      <c r="W21" s="17">
        <v>1</v>
      </c>
      <c r="X21" s="17">
        <v>0</v>
      </c>
      <c r="Y21" s="17">
        <v>1</v>
      </c>
      <c r="Z21" s="17">
        <f t="shared" si="11"/>
        <v>4</v>
      </c>
      <c r="AA21" s="11">
        <f t="shared" si="12"/>
        <v>4013.4</v>
      </c>
      <c r="AB21" s="18">
        <f t="shared" si="6"/>
        <v>23864.649129119742</v>
      </c>
      <c r="AC21" s="19">
        <f t="shared" si="7"/>
        <v>0.95139877925428784</v>
      </c>
    </row>
    <row r="22" spans="1:30" s="20" customFormat="1" x14ac:dyDescent="0.25">
      <c r="A22" s="65">
        <v>17</v>
      </c>
      <c r="B22" s="56" t="s">
        <v>53</v>
      </c>
      <c r="C22" s="49" t="s">
        <v>54</v>
      </c>
      <c r="D22" s="11">
        <v>1</v>
      </c>
      <c r="E22" s="13">
        <v>273.90000000000032</v>
      </c>
      <c r="F22" s="12" t="s">
        <v>192</v>
      </c>
      <c r="G22" s="13">
        <f t="shared" si="0"/>
        <v>252.8370900000003</v>
      </c>
      <c r="H22" s="13">
        <v>229.20000000000016</v>
      </c>
      <c r="I22" s="12" t="s">
        <v>226</v>
      </c>
      <c r="J22" s="13">
        <f t="shared" si="1"/>
        <v>216.75444000000016</v>
      </c>
      <c r="K22" s="13">
        <v>324.83000000000038</v>
      </c>
      <c r="L22" s="12" t="s">
        <v>257</v>
      </c>
      <c r="M22" s="13">
        <f t="shared" si="8"/>
        <v>306.31469000000033</v>
      </c>
      <c r="N22" s="13">
        <f t="shared" si="2"/>
        <v>775.90622000000076</v>
      </c>
      <c r="O22" s="14">
        <f t="shared" si="9"/>
        <v>1.4305452724064599E-3</v>
      </c>
      <c r="P22" s="15">
        <v>34572</v>
      </c>
      <c r="Q22" s="15">
        <f t="shared" si="10"/>
        <v>8643</v>
      </c>
      <c r="R22" s="16">
        <f t="shared" si="3"/>
        <v>6914.4000000000005</v>
      </c>
      <c r="S22" s="16">
        <f t="shared" si="4"/>
        <v>1728.6000000000001</v>
      </c>
      <c r="T22" s="11">
        <f t="shared" si="5"/>
        <v>4161.0207823658293</v>
      </c>
      <c r="U22" s="17">
        <v>0</v>
      </c>
      <c r="V22" s="17">
        <v>0</v>
      </c>
      <c r="W22" s="17">
        <v>1</v>
      </c>
      <c r="X22" s="17">
        <v>0</v>
      </c>
      <c r="Y22" s="17">
        <v>0</v>
      </c>
      <c r="Z22" s="17">
        <f t="shared" si="11"/>
        <v>1</v>
      </c>
      <c r="AA22" s="11">
        <f t="shared" si="12"/>
        <v>345.72</v>
      </c>
      <c r="AB22" s="18">
        <f t="shared" si="6"/>
        <v>4506.7407823658295</v>
      </c>
      <c r="AC22" s="19">
        <f t="shared" si="7"/>
        <v>0.5214324635387978</v>
      </c>
    </row>
    <row r="23" spans="1:30" s="20" customFormat="1" x14ac:dyDescent="0.25">
      <c r="A23" s="65">
        <v>18</v>
      </c>
      <c r="B23" s="56" t="s">
        <v>55</v>
      </c>
      <c r="C23" s="49" t="s">
        <v>56</v>
      </c>
      <c r="D23" s="11">
        <v>1</v>
      </c>
      <c r="E23" s="13">
        <v>1226.9000000000028</v>
      </c>
      <c r="F23" s="12" t="s">
        <v>193</v>
      </c>
      <c r="G23" s="13">
        <f t="shared" si="0"/>
        <v>1214.5083100000029</v>
      </c>
      <c r="H23" s="13">
        <v>1116.5800000000022</v>
      </c>
      <c r="I23" s="12" t="s">
        <v>227</v>
      </c>
      <c r="J23" s="13">
        <f t="shared" si="1"/>
        <v>1094.1367420000022</v>
      </c>
      <c r="K23" s="13">
        <v>1203.7200000000034</v>
      </c>
      <c r="L23" s="12" t="s">
        <v>146</v>
      </c>
      <c r="M23" s="13">
        <f t="shared" si="8"/>
        <v>1203.7200000000034</v>
      </c>
      <c r="N23" s="13">
        <f t="shared" si="2"/>
        <v>3512.3650520000087</v>
      </c>
      <c r="O23" s="14">
        <f t="shared" si="9"/>
        <v>6.4757790188926141E-3</v>
      </c>
      <c r="P23" s="15">
        <v>68098</v>
      </c>
      <c r="Q23" s="15">
        <f t="shared" si="10"/>
        <v>17024.5</v>
      </c>
      <c r="R23" s="16">
        <f t="shared" si="3"/>
        <v>13619.6</v>
      </c>
      <c r="S23" s="16">
        <f t="shared" si="4"/>
        <v>3404.9</v>
      </c>
      <c r="T23" s="11">
        <f t="shared" si="5"/>
        <v>18836.070133098634</v>
      </c>
      <c r="U23" s="17">
        <v>1</v>
      </c>
      <c r="V23" s="17">
        <v>1</v>
      </c>
      <c r="W23" s="17">
        <v>1</v>
      </c>
      <c r="X23" s="17">
        <v>1</v>
      </c>
      <c r="Y23" s="17">
        <v>1</v>
      </c>
      <c r="Z23" s="17">
        <f t="shared" si="11"/>
        <v>5</v>
      </c>
      <c r="AA23" s="11">
        <f t="shared" si="12"/>
        <v>3404.9</v>
      </c>
      <c r="AB23" s="18">
        <f t="shared" si="6"/>
        <v>22240.970133098635</v>
      </c>
      <c r="AC23" s="19">
        <f t="shared" si="7"/>
        <v>1.3064095940026805</v>
      </c>
    </row>
    <row r="24" spans="1:30" s="20" customFormat="1" x14ac:dyDescent="0.25">
      <c r="A24" s="65">
        <v>19</v>
      </c>
      <c r="B24" s="56" t="s">
        <v>57</v>
      </c>
      <c r="C24" s="49" t="s">
        <v>58</v>
      </c>
      <c r="D24" s="11">
        <v>1</v>
      </c>
      <c r="E24" s="13">
        <v>993.6799999999962</v>
      </c>
      <c r="F24" s="12" t="s">
        <v>175</v>
      </c>
      <c r="G24" s="13">
        <f t="shared" si="0"/>
        <v>987.22107999999628</v>
      </c>
      <c r="H24" s="13">
        <v>939.56999999999562</v>
      </c>
      <c r="I24" s="12" t="s">
        <v>228</v>
      </c>
      <c r="J24" s="13">
        <f t="shared" si="1"/>
        <v>915.23513699999569</v>
      </c>
      <c r="K24" s="13">
        <v>1179.7999999999993</v>
      </c>
      <c r="L24" s="12" t="s">
        <v>144</v>
      </c>
      <c r="M24" s="13">
        <f t="shared" si="8"/>
        <v>1171.8953399999991</v>
      </c>
      <c r="N24" s="13">
        <f t="shared" si="2"/>
        <v>3074.3515569999909</v>
      </c>
      <c r="O24" s="14">
        <f t="shared" si="9"/>
        <v>5.6682096008738936E-3</v>
      </c>
      <c r="P24" s="15">
        <v>47904</v>
      </c>
      <c r="Q24" s="15">
        <f t="shared" si="10"/>
        <v>11976</v>
      </c>
      <c r="R24" s="16">
        <f t="shared" si="3"/>
        <v>9580.8000000000011</v>
      </c>
      <c r="S24" s="16">
        <f t="shared" si="4"/>
        <v>2395.2000000000003</v>
      </c>
      <c r="T24" s="11">
        <f t="shared" si="5"/>
        <v>16487.096495985938</v>
      </c>
      <c r="U24" s="17">
        <v>1</v>
      </c>
      <c r="V24" s="17">
        <v>1</v>
      </c>
      <c r="W24" s="17">
        <v>1</v>
      </c>
      <c r="X24" s="17">
        <v>1</v>
      </c>
      <c r="Y24" s="17">
        <v>0</v>
      </c>
      <c r="Z24" s="17">
        <f t="shared" si="11"/>
        <v>4</v>
      </c>
      <c r="AA24" s="11">
        <f t="shared" si="12"/>
        <v>1916.1600000000003</v>
      </c>
      <c r="AB24" s="18">
        <f t="shared" si="6"/>
        <v>18403.256495985937</v>
      </c>
      <c r="AC24" s="19">
        <f t="shared" si="7"/>
        <v>1.5366780641270823</v>
      </c>
    </row>
    <row r="25" spans="1:30" s="20" customFormat="1" x14ac:dyDescent="0.25">
      <c r="A25" s="65">
        <v>20</v>
      </c>
      <c r="B25" s="56" t="s">
        <v>59</v>
      </c>
      <c r="C25" s="50" t="s">
        <v>60</v>
      </c>
      <c r="D25" s="11">
        <v>2</v>
      </c>
      <c r="E25" s="13">
        <v>3048.9700000000184</v>
      </c>
      <c r="F25" s="12" t="s">
        <v>194</v>
      </c>
      <c r="G25" s="13">
        <f t="shared" si="0"/>
        <v>2888.5941780000176</v>
      </c>
      <c r="H25" s="13">
        <v>2672.420000000011</v>
      </c>
      <c r="I25" s="12" t="s">
        <v>159</v>
      </c>
      <c r="J25" s="13">
        <f t="shared" si="1"/>
        <v>2490.69544000001</v>
      </c>
      <c r="K25" s="13">
        <v>3218.3700000000072</v>
      </c>
      <c r="L25" s="12" t="s">
        <v>258</v>
      </c>
      <c r="M25" s="13">
        <f t="shared" si="8"/>
        <v>3061.9572180000068</v>
      </c>
      <c r="N25" s="13">
        <f t="shared" si="2"/>
        <v>8441.2468360000348</v>
      </c>
      <c r="O25" s="14">
        <f t="shared" si="9"/>
        <v>1.5563202669590437E-2</v>
      </c>
      <c r="P25" s="15">
        <v>186212</v>
      </c>
      <c r="Q25" s="15">
        <f t="shared" si="10"/>
        <v>46553</v>
      </c>
      <c r="R25" s="16">
        <f t="shared" si="3"/>
        <v>37242.400000000001</v>
      </c>
      <c r="S25" s="16">
        <f t="shared" si="4"/>
        <v>9310.6</v>
      </c>
      <c r="T25" s="11">
        <f t="shared" si="5"/>
        <v>45268.619593842035</v>
      </c>
      <c r="U25" s="17">
        <v>0</v>
      </c>
      <c r="V25" s="17">
        <v>1</v>
      </c>
      <c r="W25" s="17">
        <v>0</v>
      </c>
      <c r="X25" s="17">
        <v>1</v>
      </c>
      <c r="Y25" s="17">
        <v>1</v>
      </c>
      <c r="Z25" s="17">
        <f t="shared" si="11"/>
        <v>3</v>
      </c>
      <c r="AA25" s="11">
        <f t="shared" si="12"/>
        <v>5586.3600000000015</v>
      </c>
      <c r="AB25" s="18">
        <f t="shared" si="6"/>
        <v>50854.979593842036</v>
      </c>
      <c r="AC25" s="19">
        <f t="shared" si="7"/>
        <v>1.092410362250382</v>
      </c>
    </row>
    <row r="26" spans="1:30" s="20" customFormat="1" x14ac:dyDescent="0.25">
      <c r="A26" s="65">
        <v>21</v>
      </c>
      <c r="B26" s="56" t="s">
        <v>61</v>
      </c>
      <c r="C26" s="50" t="s">
        <v>62</v>
      </c>
      <c r="D26" s="11">
        <v>2</v>
      </c>
      <c r="E26" s="13">
        <v>3208.0999999999276</v>
      </c>
      <c r="F26" s="12" t="s">
        <v>195</v>
      </c>
      <c r="G26" s="13">
        <f t="shared" si="0"/>
        <v>2935.0906899999341</v>
      </c>
      <c r="H26" s="13">
        <v>2800.8899999999257</v>
      </c>
      <c r="I26" s="12" t="s">
        <v>229</v>
      </c>
      <c r="J26" s="13">
        <f t="shared" si="1"/>
        <v>2591.3834279999314</v>
      </c>
      <c r="K26" s="13">
        <v>3564.3599999999165</v>
      </c>
      <c r="L26" s="12" t="s">
        <v>259</v>
      </c>
      <c r="M26" s="13">
        <f t="shared" si="8"/>
        <v>3445.6668119999194</v>
      </c>
      <c r="N26" s="13">
        <f t="shared" si="2"/>
        <v>8972.1409299997849</v>
      </c>
      <c r="O26" s="14">
        <f t="shared" si="9"/>
        <v>1.6542016882885251E-2</v>
      </c>
      <c r="P26" s="15">
        <v>185940</v>
      </c>
      <c r="Q26" s="15">
        <f t="shared" si="10"/>
        <v>46485</v>
      </c>
      <c r="R26" s="16">
        <f t="shared" si="3"/>
        <v>37188</v>
      </c>
      <c r="S26" s="16">
        <f t="shared" si="4"/>
        <v>9297</v>
      </c>
      <c r="T26" s="11">
        <f t="shared" si="5"/>
        <v>48115.692218634547</v>
      </c>
      <c r="U26" s="17">
        <v>1</v>
      </c>
      <c r="V26" s="17">
        <v>0</v>
      </c>
      <c r="W26" s="17">
        <v>1</v>
      </c>
      <c r="X26" s="17">
        <v>0</v>
      </c>
      <c r="Y26" s="17">
        <v>0</v>
      </c>
      <c r="Z26" s="17">
        <f t="shared" si="11"/>
        <v>2</v>
      </c>
      <c r="AA26" s="11">
        <f t="shared" si="12"/>
        <v>3718.8</v>
      </c>
      <c r="AB26" s="18">
        <f t="shared" si="6"/>
        <v>51834.49221863455</v>
      </c>
      <c r="AC26" s="19">
        <f t="shared" si="7"/>
        <v>1.115079965981167</v>
      </c>
    </row>
    <row r="27" spans="1:30" s="20" customFormat="1" x14ac:dyDescent="0.25">
      <c r="A27" s="65">
        <v>22</v>
      </c>
      <c r="B27" s="56" t="s">
        <v>63</v>
      </c>
      <c r="C27" s="50" t="s">
        <v>64</v>
      </c>
      <c r="D27" s="11">
        <v>2</v>
      </c>
      <c r="E27" s="13">
        <v>2902.0900000000183</v>
      </c>
      <c r="F27" s="12" t="s">
        <v>146</v>
      </c>
      <c r="G27" s="13">
        <f t="shared" si="0"/>
        <v>2902.0900000000183</v>
      </c>
      <c r="H27" s="13">
        <v>2476.4700000000157</v>
      </c>
      <c r="I27" s="12" t="s">
        <v>146</v>
      </c>
      <c r="J27" s="13">
        <f t="shared" si="1"/>
        <v>2476.4700000000157</v>
      </c>
      <c r="K27" s="13">
        <v>3188.8700000000149</v>
      </c>
      <c r="L27" s="12" t="s">
        <v>146</v>
      </c>
      <c r="M27" s="13">
        <f t="shared" si="8"/>
        <v>3188.8700000000149</v>
      </c>
      <c r="N27" s="13">
        <f t="shared" si="2"/>
        <v>8567.4300000000494</v>
      </c>
      <c r="O27" s="14">
        <f t="shared" si="9"/>
        <v>1.5795847703313083E-2</v>
      </c>
      <c r="P27" s="15">
        <v>187937</v>
      </c>
      <c r="Q27" s="15">
        <f t="shared" si="10"/>
        <v>46984.25</v>
      </c>
      <c r="R27" s="16">
        <f t="shared" si="3"/>
        <v>37587.4</v>
      </c>
      <c r="S27" s="16">
        <f t="shared" si="4"/>
        <v>9396.85</v>
      </c>
      <c r="T27" s="11">
        <f t="shared" si="5"/>
        <v>45945.313186772299</v>
      </c>
      <c r="U27" s="17">
        <v>1</v>
      </c>
      <c r="V27" s="17">
        <v>0</v>
      </c>
      <c r="W27" s="17">
        <v>1</v>
      </c>
      <c r="X27" s="17">
        <v>0</v>
      </c>
      <c r="Y27" s="17">
        <v>1</v>
      </c>
      <c r="Z27" s="17">
        <f t="shared" si="11"/>
        <v>3</v>
      </c>
      <c r="AA27" s="11">
        <f t="shared" si="12"/>
        <v>5638.1100000000015</v>
      </c>
      <c r="AB27" s="18">
        <f t="shared" si="6"/>
        <v>51583.423186772299</v>
      </c>
      <c r="AC27" s="19">
        <f t="shared" si="7"/>
        <v>1.0978875513980173</v>
      </c>
      <c r="AD27" s="54"/>
    </row>
    <row r="28" spans="1:30" s="20" customFormat="1" ht="30" x14ac:dyDescent="0.25">
      <c r="A28" s="65">
        <v>23</v>
      </c>
      <c r="B28" s="56" t="s">
        <v>65</v>
      </c>
      <c r="C28" s="50" t="s">
        <v>66</v>
      </c>
      <c r="D28" s="11">
        <v>2</v>
      </c>
      <c r="E28" s="13">
        <v>2756.3599999999565</v>
      </c>
      <c r="F28" s="12" t="s">
        <v>146</v>
      </c>
      <c r="G28" s="13">
        <f t="shared" si="0"/>
        <v>2756.3599999999565</v>
      </c>
      <c r="H28" s="13">
        <v>2645.0299999999515</v>
      </c>
      <c r="I28" s="12" t="s">
        <v>146</v>
      </c>
      <c r="J28" s="13">
        <f t="shared" si="1"/>
        <v>2645.0299999999515</v>
      </c>
      <c r="K28" s="13">
        <v>3358.4899999999448</v>
      </c>
      <c r="L28" s="12" t="s">
        <v>146</v>
      </c>
      <c r="M28" s="13">
        <f t="shared" si="8"/>
        <v>3358.4899999999448</v>
      </c>
      <c r="N28" s="13">
        <f t="shared" si="2"/>
        <v>8759.8799999998537</v>
      </c>
      <c r="O28" s="14">
        <f t="shared" si="9"/>
        <v>1.6150669498238689E-2</v>
      </c>
      <c r="P28" s="15">
        <v>161345</v>
      </c>
      <c r="Q28" s="15">
        <f t="shared" si="10"/>
        <v>40336.25</v>
      </c>
      <c r="R28" s="16">
        <f t="shared" si="3"/>
        <v>32269</v>
      </c>
      <c r="S28" s="16">
        <f t="shared" si="4"/>
        <v>8067.25</v>
      </c>
      <c r="T28" s="11">
        <f t="shared" si="5"/>
        <v>46977.381791101165</v>
      </c>
      <c r="U28" s="17">
        <v>0</v>
      </c>
      <c r="V28" s="17">
        <v>1</v>
      </c>
      <c r="W28" s="17">
        <v>1</v>
      </c>
      <c r="X28" s="17">
        <v>1</v>
      </c>
      <c r="Y28" s="17">
        <v>0</v>
      </c>
      <c r="Z28" s="17">
        <f t="shared" si="11"/>
        <v>3</v>
      </c>
      <c r="AA28" s="11">
        <f t="shared" si="12"/>
        <v>4840.3500000000004</v>
      </c>
      <c r="AB28" s="18">
        <f t="shared" si="6"/>
        <v>51817.731791101163</v>
      </c>
      <c r="AC28" s="19">
        <f t="shared" si="7"/>
        <v>1.284644254017197</v>
      </c>
      <c r="AD28" s="54"/>
    </row>
    <row r="29" spans="1:30" s="20" customFormat="1" x14ac:dyDescent="0.25">
      <c r="A29" s="65">
        <v>24</v>
      </c>
      <c r="B29" s="56" t="s">
        <v>176</v>
      </c>
      <c r="C29" s="50" t="s">
        <v>178</v>
      </c>
      <c r="D29" s="11">
        <v>2</v>
      </c>
      <c r="E29" s="13">
        <v>1962.6199999999981</v>
      </c>
      <c r="F29" s="12" t="s">
        <v>177</v>
      </c>
      <c r="G29" s="13">
        <f t="shared" si="0"/>
        <v>1896.2834439999981</v>
      </c>
      <c r="H29" s="13">
        <v>2083.570000000002</v>
      </c>
      <c r="I29" s="12" t="s">
        <v>230</v>
      </c>
      <c r="J29" s="13">
        <f t="shared" si="1"/>
        <v>1999.3937720000019</v>
      </c>
      <c r="K29" s="13">
        <v>2469.2099999999891</v>
      </c>
      <c r="L29" s="12" t="s">
        <v>260</v>
      </c>
      <c r="M29" s="13">
        <f t="shared" si="8"/>
        <v>2434.8879809999894</v>
      </c>
      <c r="N29" s="13">
        <f t="shared" si="2"/>
        <v>6330.565196999989</v>
      </c>
      <c r="O29" s="14">
        <f t="shared" si="9"/>
        <v>1.1671719958926472E-2</v>
      </c>
      <c r="P29" s="15">
        <v>171599</v>
      </c>
      <c r="Q29" s="15">
        <f t="shared" si="10"/>
        <v>42899.75</v>
      </c>
      <c r="R29" s="16">
        <f t="shared" si="3"/>
        <v>34319.800000000003</v>
      </c>
      <c r="S29" s="16">
        <f t="shared" si="4"/>
        <v>8579.9500000000007</v>
      </c>
      <c r="T29" s="11">
        <f t="shared" si="5"/>
        <v>33949.48083911321</v>
      </c>
      <c r="U29" s="17">
        <v>1</v>
      </c>
      <c r="V29" s="17">
        <v>1</v>
      </c>
      <c r="W29" s="17">
        <v>1</v>
      </c>
      <c r="X29" s="17">
        <v>1</v>
      </c>
      <c r="Y29" s="17">
        <v>0</v>
      </c>
      <c r="Z29" s="17">
        <f t="shared" si="11"/>
        <v>4</v>
      </c>
      <c r="AA29" s="11">
        <f t="shared" si="12"/>
        <v>6863.9600000000009</v>
      </c>
      <c r="AB29" s="18">
        <f t="shared" si="6"/>
        <v>40813.440839113209</v>
      </c>
      <c r="AC29" s="19">
        <f t="shared" si="7"/>
        <v>0.95136780142339317</v>
      </c>
      <c r="AD29" s="54"/>
    </row>
    <row r="30" spans="1:30" s="20" customFormat="1" x14ac:dyDescent="0.25">
      <c r="A30" s="65">
        <v>25</v>
      </c>
      <c r="B30" s="56" t="s">
        <v>130</v>
      </c>
      <c r="C30" s="50" t="s">
        <v>129</v>
      </c>
      <c r="D30" s="11">
        <v>2</v>
      </c>
      <c r="E30" s="13">
        <v>2017.0599999999658</v>
      </c>
      <c r="F30" s="12" t="s">
        <v>146</v>
      </c>
      <c r="G30" s="13">
        <f t="shared" si="0"/>
        <v>2017.0599999999658</v>
      </c>
      <c r="H30" s="13">
        <v>1899.1199999999712</v>
      </c>
      <c r="I30" s="12" t="s">
        <v>231</v>
      </c>
      <c r="J30" s="13">
        <f t="shared" si="1"/>
        <v>1890.9537839999714</v>
      </c>
      <c r="K30" s="13">
        <v>2670.3899999999348</v>
      </c>
      <c r="L30" s="12" t="s">
        <v>146</v>
      </c>
      <c r="M30" s="13">
        <f t="shared" si="8"/>
        <v>2670.3899999999348</v>
      </c>
      <c r="N30" s="13">
        <f t="shared" si="2"/>
        <v>6578.4037839998718</v>
      </c>
      <c r="O30" s="14">
        <f t="shared" si="9"/>
        <v>1.2128662189590095E-2</v>
      </c>
      <c r="P30" s="15">
        <v>139104</v>
      </c>
      <c r="Q30" s="15">
        <f t="shared" si="10"/>
        <v>34776</v>
      </c>
      <c r="R30" s="16">
        <f t="shared" si="3"/>
        <v>27820.800000000003</v>
      </c>
      <c r="S30" s="16">
        <f t="shared" si="4"/>
        <v>6955.2000000000007</v>
      </c>
      <c r="T30" s="11">
        <f t="shared" si="5"/>
        <v>35278.586708606941</v>
      </c>
      <c r="U30" s="17">
        <v>1</v>
      </c>
      <c r="V30" s="17">
        <v>1</v>
      </c>
      <c r="W30" s="17">
        <v>1</v>
      </c>
      <c r="X30" s="17">
        <v>1</v>
      </c>
      <c r="Y30" s="17">
        <v>1</v>
      </c>
      <c r="Z30" s="17">
        <f t="shared" si="11"/>
        <v>5</v>
      </c>
      <c r="AA30" s="11">
        <f t="shared" si="12"/>
        <v>6955.2000000000007</v>
      </c>
      <c r="AB30" s="18">
        <f t="shared" si="6"/>
        <v>42233.786708606945</v>
      </c>
      <c r="AC30" s="19">
        <f t="shared" si="7"/>
        <v>1.2144521137740667</v>
      </c>
    </row>
    <row r="31" spans="1:30" s="20" customFormat="1" x14ac:dyDescent="0.25">
      <c r="A31" s="65">
        <v>26</v>
      </c>
      <c r="B31" s="57" t="s">
        <v>127</v>
      </c>
      <c r="C31" s="50" t="s">
        <v>128</v>
      </c>
      <c r="D31" s="11">
        <v>2</v>
      </c>
      <c r="E31" s="13">
        <v>3519.1499999999332</v>
      </c>
      <c r="F31" s="12" t="s">
        <v>179</v>
      </c>
      <c r="G31" s="13">
        <f t="shared" si="0"/>
        <v>3266.826944999938</v>
      </c>
      <c r="H31" s="13">
        <v>2748.3699999999449</v>
      </c>
      <c r="I31" s="12" t="s">
        <v>232</v>
      </c>
      <c r="J31" s="13">
        <f t="shared" si="1"/>
        <v>2546.9144789999486</v>
      </c>
      <c r="K31" s="13">
        <v>3820.5699999999501</v>
      </c>
      <c r="L31" s="12" t="s">
        <v>175</v>
      </c>
      <c r="M31" s="13">
        <f t="shared" si="8"/>
        <v>3795.7362949999506</v>
      </c>
      <c r="N31" s="13">
        <f t="shared" si="2"/>
        <v>9609.4777189998385</v>
      </c>
      <c r="O31" s="14">
        <f t="shared" si="9"/>
        <v>1.7717080449761592E-2</v>
      </c>
      <c r="P31" s="15">
        <v>247775</v>
      </c>
      <c r="Q31" s="15">
        <f t="shared" si="10"/>
        <v>61943.75</v>
      </c>
      <c r="R31" s="16">
        <f t="shared" si="3"/>
        <v>49555</v>
      </c>
      <c r="S31" s="16">
        <f t="shared" si="4"/>
        <v>12388.75</v>
      </c>
      <c r="T31" s="11">
        <f t="shared" si="5"/>
        <v>51533.594480579974</v>
      </c>
      <c r="U31" s="17">
        <v>0</v>
      </c>
      <c r="V31" s="17">
        <v>0</v>
      </c>
      <c r="W31" s="17">
        <v>0</v>
      </c>
      <c r="X31" s="17">
        <v>0</v>
      </c>
      <c r="Y31" s="17">
        <v>1</v>
      </c>
      <c r="Z31" s="17">
        <f t="shared" si="11"/>
        <v>1</v>
      </c>
      <c r="AA31" s="11">
        <f t="shared" si="12"/>
        <v>2477.75</v>
      </c>
      <c r="AB31" s="18">
        <f t="shared" si="6"/>
        <v>54011.344480579974</v>
      </c>
      <c r="AC31" s="19">
        <f t="shared" si="7"/>
        <v>0.87194179365278945</v>
      </c>
    </row>
    <row r="32" spans="1:30" s="20" customFormat="1" ht="30" x14ac:dyDescent="0.25">
      <c r="A32" s="65">
        <v>27</v>
      </c>
      <c r="B32" s="56" t="s">
        <v>142</v>
      </c>
      <c r="C32" s="49" t="s">
        <v>143</v>
      </c>
      <c r="D32" s="11">
        <v>2</v>
      </c>
      <c r="E32" s="13">
        <v>1211.2100000000019</v>
      </c>
      <c r="F32" s="12" t="s">
        <v>180</v>
      </c>
      <c r="G32" s="13">
        <f t="shared" si="0"/>
        <v>1099.1730750000017</v>
      </c>
      <c r="H32" s="13">
        <v>1071.1300000000015</v>
      </c>
      <c r="I32" s="12" t="s">
        <v>233</v>
      </c>
      <c r="J32" s="13">
        <f t="shared" si="1"/>
        <v>970.01532800000132</v>
      </c>
      <c r="K32" s="13">
        <v>1444.1999999999907</v>
      </c>
      <c r="L32" s="12" t="s">
        <v>261</v>
      </c>
      <c r="M32" s="13">
        <f t="shared" si="8"/>
        <v>1338.7733999999914</v>
      </c>
      <c r="N32" s="13">
        <f t="shared" si="2"/>
        <v>3407.9618029999942</v>
      </c>
      <c r="O32" s="14">
        <f t="shared" si="9"/>
        <v>6.2832898102343241E-3</v>
      </c>
      <c r="P32" s="15">
        <v>124475</v>
      </c>
      <c r="Q32" s="15">
        <f t="shared" si="10"/>
        <v>31118.75</v>
      </c>
      <c r="R32" s="16">
        <f t="shared" si="3"/>
        <v>24895</v>
      </c>
      <c r="S32" s="16">
        <f t="shared" si="4"/>
        <v>6223.75</v>
      </c>
      <c r="T32" s="11">
        <f t="shared" si="5"/>
        <v>18276.177613052107</v>
      </c>
      <c r="U32" s="17">
        <v>1</v>
      </c>
      <c r="V32" s="17">
        <v>0</v>
      </c>
      <c r="W32" s="17">
        <v>1</v>
      </c>
      <c r="X32" s="17">
        <v>1</v>
      </c>
      <c r="Y32" s="17">
        <v>0</v>
      </c>
      <c r="Z32" s="17">
        <f t="shared" si="11"/>
        <v>3</v>
      </c>
      <c r="AA32" s="11">
        <f t="shared" si="12"/>
        <v>3734.2500000000005</v>
      </c>
      <c r="AB32" s="18">
        <f t="shared" si="6"/>
        <v>22010.427613052107</v>
      </c>
      <c r="AC32" s="19">
        <f t="shared" si="7"/>
        <v>0.70730436193780621</v>
      </c>
    </row>
    <row r="33" spans="1:29" s="20" customFormat="1" x14ac:dyDescent="0.25">
      <c r="A33" s="65">
        <v>28</v>
      </c>
      <c r="B33" s="56" t="s">
        <v>67</v>
      </c>
      <c r="C33" s="49" t="s">
        <v>68</v>
      </c>
      <c r="D33" s="11">
        <v>2</v>
      </c>
      <c r="E33" s="13">
        <v>1961.0199999999879</v>
      </c>
      <c r="F33" s="12" t="s">
        <v>196</v>
      </c>
      <c r="G33" s="13">
        <f t="shared" si="0"/>
        <v>1950.4304919999881</v>
      </c>
      <c r="H33" s="13">
        <v>1780.9399999999835</v>
      </c>
      <c r="I33" s="12" t="s">
        <v>146</v>
      </c>
      <c r="J33" s="13">
        <f t="shared" si="1"/>
        <v>1780.9399999999835</v>
      </c>
      <c r="K33" s="13">
        <v>2463.2999999999734</v>
      </c>
      <c r="L33" s="12" t="s">
        <v>262</v>
      </c>
      <c r="M33" s="13">
        <f t="shared" si="8"/>
        <v>2449.5055199999733</v>
      </c>
      <c r="N33" s="13">
        <f t="shared" si="2"/>
        <v>6180.8760119999451</v>
      </c>
      <c r="O33" s="14">
        <f t="shared" si="9"/>
        <v>1.1395736662991316E-2</v>
      </c>
      <c r="P33" s="15">
        <v>165273</v>
      </c>
      <c r="Q33" s="15">
        <f t="shared" si="10"/>
        <v>41318.25</v>
      </c>
      <c r="R33" s="16">
        <f t="shared" si="3"/>
        <v>33054.6</v>
      </c>
      <c r="S33" s="16">
        <f t="shared" si="4"/>
        <v>8263.65</v>
      </c>
      <c r="T33" s="11">
        <f t="shared" si="5"/>
        <v>33146.729432273627</v>
      </c>
      <c r="U33" s="17">
        <v>1</v>
      </c>
      <c r="V33" s="17">
        <v>0</v>
      </c>
      <c r="W33" s="17">
        <v>1</v>
      </c>
      <c r="X33" s="17">
        <v>1</v>
      </c>
      <c r="Y33" s="17">
        <v>1</v>
      </c>
      <c r="Z33" s="17">
        <f t="shared" si="11"/>
        <v>4</v>
      </c>
      <c r="AA33" s="11">
        <f t="shared" si="12"/>
        <v>6610.92</v>
      </c>
      <c r="AB33" s="18">
        <f t="shared" si="6"/>
        <v>39757.649432273625</v>
      </c>
      <c r="AC33" s="19">
        <f t="shared" si="7"/>
        <v>0.96222975155708734</v>
      </c>
    </row>
    <row r="34" spans="1:29" s="20" customFormat="1" x14ac:dyDescent="0.25">
      <c r="A34" s="65">
        <v>29</v>
      </c>
      <c r="B34" s="56" t="s">
        <v>69</v>
      </c>
      <c r="C34" s="49" t="s">
        <v>70</v>
      </c>
      <c r="D34" s="11">
        <v>2</v>
      </c>
      <c r="E34" s="13">
        <v>1503.3399999999992</v>
      </c>
      <c r="F34" s="12" t="s">
        <v>197</v>
      </c>
      <c r="G34" s="13">
        <f t="shared" si="0"/>
        <v>1474.9268739999993</v>
      </c>
      <c r="H34" s="13">
        <v>1463.6300000000106</v>
      </c>
      <c r="I34" s="12" t="s">
        <v>234</v>
      </c>
      <c r="J34" s="13">
        <f t="shared" si="1"/>
        <v>1425.5756200000103</v>
      </c>
      <c r="K34" s="13">
        <v>1763.7000000000062</v>
      </c>
      <c r="L34" s="12" t="s">
        <v>201</v>
      </c>
      <c r="M34" s="13">
        <f t="shared" si="8"/>
        <v>1754.8815000000061</v>
      </c>
      <c r="N34" s="13">
        <f t="shared" si="2"/>
        <v>4655.3839940000153</v>
      </c>
      <c r="O34" s="14">
        <f t="shared" si="9"/>
        <v>8.5831733168132331E-3</v>
      </c>
      <c r="P34" s="15">
        <v>128694</v>
      </c>
      <c r="Q34" s="15">
        <f t="shared" si="10"/>
        <v>32173.5</v>
      </c>
      <c r="R34" s="16">
        <f t="shared" si="3"/>
        <v>25738.800000000003</v>
      </c>
      <c r="S34" s="16">
        <f t="shared" si="4"/>
        <v>6434.7000000000007</v>
      </c>
      <c r="T34" s="11">
        <f t="shared" si="5"/>
        <v>24965.838718147257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f t="shared" si="11"/>
        <v>0</v>
      </c>
      <c r="AA34" s="11">
        <f t="shared" si="12"/>
        <v>0</v>
      </c>
      <c r="AB34" s="18">
        <f t="shared" si="6"/>
        <v>24965.838718147257</v>
      </c>
      <c r="AC34" s="19">
        <f t="shared" si="7"/>
        <v>0.77597521929995983</v>
      </c>
    </row>
    <row r="35" spans="1:29" s="20" customFormat="1" x14ac:dyDescent="0.25">
      <c r="A35" s="65">
        <v>30</v>
      </c>
      <c r="B35" s="56" t="s">
        <v>71</v>
      </c>
      <c r="C35" s="49" t="s">
        <v>72</v>
      </c>
      <c r="D35" s="11">
        <v>2</v>
      </c>
      <c r="E35" s="13">
        <v>1194.9000000000024</v>
      </c>
      <c r="F35" s="12" t="s">
        <v>198</v>
      </c>
      <c r="G35" s="13">
        <f t="shared" si="0"/>
        <v>1144.2362400000022</v>
      </c>
      <c r="H35" s="13">
        <v>1030.9199999999978</v>
      </c>
      <c r="I35" s="12" t="s">
        <v>235</v>
      </c>
      <c r="J35" s="13">
        <f t="shared" si="1"/>
        <v>978.23998799999788</v>
      </c>
      <c r="K35" s="13">
        <v>1401.6300000000042</v>
      </c>
      <c r="L35" s="12" t="s">
        <v>263</v>
      </c>
      <c r="M35" s="13">
        <f t="shared" si="8"/>
        <v>1352.9934390000042</v>
      </c>
      <c r="N35" s="13">
        <f t="shared" si="2"/>
        <v>3475.4696670000039</v>
      </c>
      <c r="O35" s="14">
        <f t="shared" si="9"/>
        <v>6.4077546659168476E-3</v>
      </c>
      <c r="P35" s="15">
        <v>106034</v>
      </c>
      <c r="Q35" s="15">
        <f t="shared" si="10"/>
        <v>26508.5</v>
      </c>
      <c r="R35" s="16">
        <f t="shared" si="3"/>
        <v>21206.800000000003</v>
      </c>
      <c r="S35" s="16">
        <f t="shared" si="4"/>
        <v>5301.7000000000007</v>
      </c>
      <c r="T35" s="11">
        <f t="shared" si="5"/>
        <v>18638.207994864442</v>
      </c>
      <c r="U35" s="17">
        <v>1</v>
      </c>
      <c r="V35" s="17">
        <v>0</v>
      </c>
      <c r="W35" s="17">
        <v>1</v>
      </c>
      <c r="X35" s="17">
        <v>0</v>
      </c>
      <c r="Y35" s="17">
        <v>0</v>
      </c>
      <c r="Z35" s="17">
        <f t="shared" si="11"/>
        <v>2</v>
      </c>
      <c r="AA35" s="11">
        <f t="shared" si="12"/>
        <v>2120.6800000000003</v>
      </c>
      <c r="AB35" s="18">
        <f t="shared" si="6"/>
        <v>20758.887994864443</v>
      </c>
      <c r="AC35" s="19">
        <f t="shared" si="7"/>
        <v>0.78310307995037221</v>
      </c>
    </row>
    <row r="36" spans="1:29" s="20" customFormat="1" x14ac:dyDescent="0.25">
      <c r="A36" s="65">
        <v>31</v>
      </c>
      <c r="B36" s="56" t="s">
        <v>73</v>
      </c>
      <c r="C36" s="49" t="s">
        <v>74</v>
      </c>
      <c r="D36" s="11">
        <v>2</v>
      </c>
      <c r="E36" s="13">
        <v>5156.8200000000988</v>
      </c>
      <c r="F36" s="12" t="s">
        <v>146</v>
      </c>
      <c r="G36" s="13">
        <f t="shared" si="0"/>
        <v>5156.8200000000988</v>
      </c>
      <c r="H36" s="13">
        <v>4633.9000000000287</v>
      </c>
      <c r="I36" s="12" t="s">
        <v>146</v>
      </c>
      <c r="J36" s="13">
        <f t="shared" si="1"/>
        <v>4633.9000000000287</v>
      </c>
      <c r="K36" s="13">
        <v>6152.1200000000963</v>
      </c>
      <c r="L36" s="12" t="s">
        <v>175</v>
      </c>
      <c r="M36" s="13">
        <f t="shared" si="8"/>
        <v>6112.1312200000957</v>
      </c>
      <c r="N36" s="13">
        <f t="shared" si="2"/>
        <v>15902.851220000224</v>
      </c>
      <c r="O36" s="14">
        <f t="shared" si="9"/>
        <v>2.932022974445881E-2</v>
      </c>
      <c r="P36" s="15">
        <v>365121</v>
      </c>
      <c r="Q36" s="15">
        <f t="shared" si="10"/>
        <v>91280.25</v>
      </c>
      <c r="R36" s="16">
        <f t="shared" si="3"/>
        <v>73024.2</v>
      </c>
      <c r="S36" s="16">
        <f t="shared" si="4"/>
        <v>18256.05</v>
      </c>
      <c r="T36" s="11">
        <f t="shared" si="5"/>
        <v>85283.62412830336</v>
      </c>
      <c r="U36" s="17">
        <v>1</v>
      </c>
      <c r="V36" s="17">
        <v>1</v>
      </c>
      <c r="W36" s="17">
        <v>1</v>
      </c>
      <c r="X36" s="17">
        <v>1</v>
      </c>
      <c r="Y36" s="17">
        <v>0</v>
      </c>
      <c r="Z36" s="17">
        <f t="shared" si="11"/>
        <v>4</v>
      </c>
      <c r="AA36" s="11">
        <f t="shared" si="12"/>
        <v>14604.84</v>
      </c>
      <c r="AB36" s="18">
        <f t="shared" si="6"/>
        <v>99888.464128303356</v>
      </c>
      <c r="AC36" s="19">
        <f t="shared" si="7"/>
        <v>1.0943053303239567</v>
      </c>
    </row>
    <row r="37" spans="1:29" s="20" customFormat="1" x14ac:dyDescent="0.25">
      <c r="A37" s="65">
        <v>32</v>
      </c>
      <c r="B37" s="56" t="s">
        <v>75</v>
      </c>
      <c r="C37" s="49" t="s">
        <v>76</v>
      </c>
      <c r="D37" s="11">
        <v>2</v>
      </c>
      <c r="E37" s="13">
        <v>2650.3599999999556</v>
      </c>
      <c r="F37" s="12" t="s">
        <v>199</v>
      </c>
      <c r="G37" s="13">
        <f t="shared" si="0"/>
        <v>2393.5401159999601</v>
      </c>
      <c r="H37" s="13">
        <v>2328.7699999999722</v>
      </c>
      <c r="I37" s="12" t="s">
        <v>236</v>
      </c>
      <c r="J37" s="13">
        <f t="shared" si="1"/>
        <v>2080.2902409999751</v>
      </c>
      <c r="K37" s="13">
        <v>3053.3099999999454</v>
      </c>
      <c r="L37" s="12" t="s">
        <v>264</v>
      </c>
      <c r="M37" s="13">
        <f t="shared" si="8"/>
        <v>2893.6218869999484</v>
      </c>
      <c r="N37" s="13">
        <f t="shared" si="2"/>
        <v>7367.4522439998836</v>
      </c>
      <c r="O37" s="14">
        <f t="shared" si="9"/>
        <v>1.3583437928019687E-2</v>
      </c>
      <c r="P37" s="15">
        <v>168182</v>
      </c>
      <c r="Q37" s="15">
        <f t="shared" si="10"/>
        <v>42045.5</v>
      </c>
      <c r="R37" s="16">
        <f t="shared" si="3"/>
        <v>33636.400000000001</v>
      </c>
      <c r="S37" s="16">
        <f t="shared" si="4"/>
        <v>8409.1</v>
      </c>
      <c r="T37" s="11">
        <f t="shared" si="5"/>
        <v>39510.086541607117</v>
      </c>
      <c r="U37" s="17">
        <v>0</v>
      </c>
      <c r="V37" s="17">
        <v>0</v>
      </c>
      <c r="W37" s="17">
        <v>0</v>
      </c>
      <c r="X37" s="17">
        <v>0</v>
      </c>
      <c r="Y37" s="17">
        <v>1</v>
      </c>
      <c r="Z37" s="17">
        <f t="shared" si="11"/>
        <v>1</v>
      </c>
      <c r="AA37" s="11">
        <f t="shared" si="12"/>
        <v>1681.8200000000002</v>
      </c>
      <c r="AB37" s="18">
        <f t="shared" si="6"/>
        <v>41191.906541607117</v>
      </c>
      <c r="AC37" s="19">
        <f t="shared" si="7"/>
        <v>0.97969833969407227</v>
      </c>
    </row>
    <row r="38" spans="1:29" s="20" customFormat="1" x14ac:dyDescent="0.25">
      <c r="A38" s="65">
        <v>33</v>
      </c>
      <c r="B38" s="56" t="s">
        <v>77</v>
      </c>
      <c r="C38" s="50" t="s">
        <v>78</v>
      </c>
      <c r="D38" s="11">
        <v>2</v>
      </c>
      <c r="E38" s="13">
        <v>1627.8299999999722</v>
      </c>
      <c r="F38" s="12" t="s">
        <v>200</v>
      </c>
      <c r="G38" s="13">
        <f t="shared" ref="G38:G62" si="13">E38*(1-F38)</f>
        <v>1620.6675479999724</v>
      </c>
      <c r="H38" s="13">
        <v>1410.1499999999819</v>
      </c>
      <c r="I38" s="12" t="s">
        <v>146</v>
      </c>
      <c r="J38" s="13">
        <f t="shared" si="1"/>
        <v>1410.1499999999819</v>
      </c>
      <c r="K38" s="13">
        <v>2196.0799999999672</v>
      </c>
      <c r="L38" s="12" t="s">
        <v>201</v>
      </c>
      <c r="M38" s="13">
        <f t="shared" si="8"/>
        <v>2185.0995999999673</v>
      </c>
      <c r="N38" s="13">
        <f t="shared" si="2"/>
        <v>5215.9171479999222</v>
      </c>
      <c r="O38" s="14">
        <f t="shared" si="9"/>
        <v>9.6166333314547554E-3</v>
      </c>
      <c r="P38" s="15">
        <v>140299</v>
      </c>
      <c r="Q38" s="15">
        <f t="shared" si="10"/>
        <v>35074.75</v>
      </c>
      <c r="R38" s="16">
        <f t="shared" ref="R38:R62" si="14">Q38*0.8</f>
        <v>28059.800000000003</v>
      </c>
      <c r="S38" s="16">
        <f t="shared" ref="S38:S62" si="15">Q38*0.2</f>
        <v>7014.9500000000007</v>
      </c>
      <c r="T38" s="11">
        <f t="shared" ref="T38:T62" si="16">O38*$R$63</f>
        <v>27971.859346514786</v>
      </c>
      <c r="U38" s="17">
        <v>1</v>
      </c>
      <c r="V38" s="17">
        <v>1</v>
      </c>
      <c r="W38" s="17">
        <v>0</v>
      </c>
      <c r="X38" s="17">
        <v>1</v>
      </c>
      <c r="Y38" s="17">
        <v>1</v>
      </c>
      <c r="Z38" s="17">
        <f t="shared" si="11"/>
        <v>4</v>
      </c>
      <c r="AA38" s="11">
        <f t="shared" si="12"/>
        <v>5611.9600000000009</v>
      </c>
      <c r="AB38" s="18">
        <f t="shared" si="6"/>
        <v>33583.819346514785</v>
      </c>
      <c r="AC38" s="19">
        <f t="shared" ref="AC38:AC62" si="17">AB38/Q38</f>
        <v>0.95749276463880095</v>
      </c>
    </row>
    <row r="39" spans="1:29" s="20" customFormat="1" x14ac:dyDescent="0.25">
      <c r="A39" s="65">
        <v>34</v>
      </c>
      <c r="B39" s="56" t="s">
        <v>79</v>
      </c>
      <c r="C39" s="50" t="s">
        <v>80</v>
      </c>
      <c r="D39" s="11">
        <v>2</v>
      </c>
      <c r="E39" s="13">
        <v>2993.2200000000025</v>
      </c>
      <c r="F39" s="12" t="s">
        <v>201</v>
      </c>
      <c r="G39" s="13">
        <f t="shared" si="13"/>
        <v>2978.2539000000024</v>
      </c>
      <c r="H39" s="13">
        <v>2581.2100000000114</v>
      </c>
      <c r="I39" s="12" t="s">
        <v>146</v>
      </c>
      <c r="J39" s="13">
        <f t="shared" si="1"/>
        <v>2581.2100000000114</v>
      </c>
      <c r="K39" s="13">
        <v>3790.62</v>
      </c>
      <c r="L39" s="12" t="s">
        <v>146</v>
      </c>
      <c r="M39" s="13">
        <f t="shared" si="8"/>
        <v>3790.62</v>
      </c>
      <c r="N39" s="13">
        <f t="shared" si="2"/>
        <v>9350.0839000000124</v>
      </c>
      <c r="O39" s="14">
        <f t="shared" si="9"/>
        <v>1.7238833733990121E-2</v>
      </c>
      <c r="P39" s="15">
        <v>195897</v>
      </c>
      <c r="Q39" s="15">
        <f t="shared" si="10"/>
        <v>48974.25</v>
      </c>
      <c r="R39" s="16">
        <f t="shared" si="14"/>
        <v>39179.4</v>
      </c>
      <c r="S39" s="16">
        <f t="shared" si="15"/>
        <v>9794.85</v>
      </c>
      <c r="T39" s="11">
        <f t="shared" si="16"/>
        <v>50142.520348353646</v>
      </c>
      <c r="U39" s="17">
        <v>1</v>
      </c>
      <c r="V39" s="17">
        <v>0</v>
      </c>
      <c r="W39" s="17">
        <v>1</v>
      </c>
      <c r="X39" s="17">
        <v>0</v>
      </c>
      <c r="Y39" s="17">
        <v>0</v>
      </c>
      <c r="Z39" s="17">
        <f t="shared" si="11"/>
        <v>2</v>
      </c>
      <c r="AA39" s="11">
        <f t="shared" si="12"/>
        <v>3917.9400000000005</v>
      </c>
      <c r="AB39" s="18">
        <f t="shared" si="6"/>
        <v>54060.460348353648</v>
      </c>
      <c r="AC39" s="19">
        <f t="shared" si="17"/>
        <v>1.1038547879416969</v>
      </c>
    </row>
    <row r="40" spans="1:29" s="20" customFormat="1" x14ac:dyDescent="0.25">
      <c r="A40" s="65">
        <v>35</v>
      </c>
      <c r="B40" s="56" t="s">
        <v>81</v>
      </c>
      <c r="C40" s="50" t="s">
        <v>82</v>
      </c>
      <c r="D40" s="11">
        <v>2</v>
      </c>
      <c r="E40" s="13">
        <v>1739.9200000000155</v>
      </c>
      <c r="F40" s="12" t="s">
        <v>202</v>
      </c>
      <c r="G40" s="13">
        <f t="shared" si="13"/>
        <v>1707.2095040000152</v>
      </c>
      <c r="H40" s="13">
        <v>1626.5800000000124</v>
      </c>
      <c r="I40" s="12" t="s">
        <v>237</v>
      </c>
      <c r="J40" s="13">
        <f t="shared" si="1"/>
        <v>1583.4756300000122</v>
      </c>
      <c r="K40" s="13">
        <v>1937.5900000000165</v>
      </c>
      <c r="L40" s="12" t="s">
        <v>242</v>
      </c>
      <c r="M40" s="13">
        <f t="shared" si="8"/>
        <v>1912.9826070000163</v>
      </c>
      <c r="N40" s="13">
        <f t="shared" si="2"/>
        <v>5203.6677410000439</v>
      </c>
      <c r="O40" s="14">
        <f t="shared" si="9"/>
        <v>9.5940489896596121E-3</v>
      </c>
      <c r="P40" s="15">
        <v>148270</v>
      </c>
      <c r="Q40" s="15">
        <f t="shared" si="10"/>
        <v>37067.5</v>
      </c>
      <c r="R40" s="16">
        <f t="shared" si="14"/>
        <v>29654</v>
      </c>
      <c r="S40" s="16">
        <f t="shared" si="15"/>
        <v>7413.5</v>
      </c>
      <c r="T40" s="11">
        <f t="shared" si="16"/>
        <v>27906.168370228828</v>
      </c>
      <c r="U40" s="17">
        <v>0</v>
      </c>
      <c r="V40" s="17">
        <v>0</v>
      </c>
      <c r="W40" s="17">
        <v>1</v>
      </c>
      <c r="X40" s="17">
        <v>0</v>
      </c>
      <c r="Y40" s="17">
        <v>0</v>
      </c>
      <c r="Z40" s="17">
        <f t="shared" si="11"/>
        <v>1</v>
      </c>
      <c r="AA40" s="11">
        <f t="shared" si="12"/>
        <v>1482.7</v>
      </c>
      <c r="AB40" s="18">
        <f t="shared" si="6"/>
        <v>29388.868370228829</v>
      </c>
      <c r="AC40" s="19">
        <f t="shared" si="17"/>
        <v>0.79284732906801991</v>
      </c>
    </row>
    <row r="41" spans="1:29" s="20" customFormat="1" x14ac:dyDescent="0.25">
      <c r="A41" s="65">
        <v>36</v>
      </c>
      <c r="B41" s="56" t="s">
        <v>83</v>
      </c>
      <c r="C41" s="49" t="s">
        <v>84</v>
      </c>
      <c r="D41" s="11">
        <v>2</v>
      </c>
      <c r="E41" s="13">
        <v>2380.12</v>
      </c>
      <c r="F41" s="12" t="s">
        <v>203</v>
      </c>
      <c r="G41" s="13">
        <f t="shared" si="13"/>
        <v>2280.6309839999999</v>
      </c>
      <c r="H41" s="13">
        <v>1922.6500000000083</v>
      </c>
      <c r="I41" s="12" t="s">
        <v>238</v>
      </c>
      <c r="J41" s="13">
        <f t="shared" si="1"/>
        <v>1791.1407400000078</v>
      </c>
      <c r="K41" s="13">
        <v>2638.4999999999982</v>
      </c>
      <c r="L41" s="12" t="s">
        <v>265</v>
      </c>
      <c r="M41" s="13">
        <f t="shared" si="8"/>
        <v>2500.2425999999982</v>
      </c>
      <c r="N41" s="13">
        <f t="shared" si="2"/>
        <v>6572.0143240000052</v>
      </c>
      <c r="O41" s="14">
        <f t="shared" si="9"/>
        <v>1.2116881884753719E-2</v>
      </c>
      <c r="P41" s="15">
        <v>194978</v>
      </c>
      <c r="Q41" s="15">
        <f t="shared" si="10"/>
        <v>48744.5</v>
      </c>
      <c r="R41" s="16">
        <f t="shared" si="14"/>
        <v>38995.599999999999</v>
      </c>
      <c r="S41" s="16">
        <f t="shared" si="15"/>
        <v>9748.9</v>
      </c>
      <c r="T41" s="11">
        <f t="shared" si="16"/>
        <v>35244.321387409305</v>
      </c>
      <c r="U41" s="17">
        <v>1</v>
      </c>
      <c r="V41" s="17">
        <v>0</v>
      </c>
      <c r="W41" s="17">
        <v>1</v>
      </c>
      <c r="X41" s="17">
        <v>1</v>
      </c>
      <c r="Y41" s="17">
        <v>1</v>
      </c>
      <c r="Z41" s="17">
        <f t="shared" si="11"/>
        <v>4</v>
      </c>
      <c r="AA41" s="11">
        <f t="shared" si="12"/>
        <v>7799.12</v>
      </c>
      <c r="AB41" s="18">
        <f t="shared" si="6"/>
        <v>43043.441387409308</v>
      </c>
      <c r="AC41" s="19">
        <f t="shared" si="17"/>
        <v>0.88304201268675042</v>
      </c>
    </row>
    <row r="42" spans="1:29" s="20" customFormat="1" x14ac:dyDescent="0.25">
      <c r="A42" s="65">
        <v>37</v>
      </c>
      <c r="B42" s="56" t="s">
        <v>85</v>
      </c>
      <c r="C42" s="49" t="s">
        <v>86</v>
      </c>
      <c r="D42" s="11">
        <v>2</v>
      </c>
      <c r="E42" s="13">
        <v>3646.8100000000409</v>
      </c>
      <c r="F42" s="12" t="s">
        <v>204</v>
      </c>
      <c r="G42" s="13">
        <f t="shared" si="13"/>
        <v>3561.4746460000401</v>
      </c>
      <c r="H42" s="13">
        <v>3344.2600000000175</v>
      </c>
      <c r="I42" s="12" t="s">
        <v>239</v>
      </c>
      <c r="J42" s="13">
        <f t="shared" si="1"/>
        <v>3047.9585640000159</v>
      </c>
      <c r="K42" s="13">
        <v>3865.4300000000176</v>
      </c>
      <c r="L42" s="12" t="s">
        <v>266</v>
      </c>
      <c r="M42" s="13">
        <f t="shared" si="8"/>
        <v>3471.9292260000157</v>
      </c>
      <c r="N42" s="13">
        <f t="shared" si="2"/>
        <v>10081.362436000072</v>
      </c>
      <c r="O42" s="14">
        <f t="shared" si="9"/>
        <v>1.8587098544249277E-2</v>
      </c>
      <c r="P42" s="15">
        <v>224070</v>
      </c>
      <c r="Q42" s="15">
        <f t="shared" si="10"/>
        <v>56017.5</v>
      </c>
      <c r="R42" s="16">
        <f t="shared" si="14"/>
        <v>44814</v>
      </c>
      <c r="S42" s="16">
        <f t="shared" si="15"/>
        <v>11203.5</v>
      </c>
      <c r="T42" s="11">
        <f t="shared" si="16"/>
        <v>54064.212310037234</v>
      </c>
      <c r="U42" s="17">
        <v>1</v>
      </c>
      <c r="V42" s="17">
        <v>1</v>
      </c>
      <c r="W42" s="17">
        <v>0</v>
      </c>
      <c r="X42" s="17">
        <v>0</v>
      </c>
      <c r="Y42" s="17">
        <v>1</v>
      </c>
      <c r="Z42" s="17">
        <f t="shared" si="11"/>
        <v>3</v>
      </c>
      <c r="AA42" s="11">
        <f t="shared" si="12"/>
        <v>6722.1000000000013</v>
      </c>
      <c r="AB42" s="18">
        <f t="shared" si="6"/>
        <v>60786.312310037232</v>
      </c>
      <c r="AC42" s="19">
        <f t="shared" si="17"/>
        <v>1.0851307593169497</v>
      </c>
    </row>
    <row r="43" spans="1:29" s="20" customFormat="1" x14ac:dyDescent="0.25">
      <c r="A43" s="65">
        <v>38</v>
      </c>
      <c r="B43" s="56" t="s">
        <v>87</v>
      </c>
      <c r="C43" s="50" t="s">
        <v>88</v>
      </c>
      <c r="D43" s="11">
        <v>2</v>
      </c>
      <c r="E43" s="13">
        <v>3145.729999999905</v>
      </c>
      <c r="F43" s="12" t="s">
        <v>146</v>
      </c>
      <c r="G43" s="13">
        <f t="shared" si="13"/>
        <v>3145.729999999905</v>
      </c>
      <c r="H43" s="13">
        <v>2901.6299999999173</v>
      </c>
      <c r="I43" s="12" t="s">
        <v>240</v>
      </c>
      <c r="J43" s="13">
        <f t="shared" si="1"/>
        <v>2891.1841319999176</v>
      </c>
      <c r="K43" s="13">
        <v>3633.5199999998622</v>
      </c>
      <c r="L43" s="12" t="s">
        <v>267</v>
      </c>
      <c r="M43" s="13">
        <f t="shared" si="8"/>
        <v>3494.3561839998674</v>
      </c>
      <c r="N43" s="13">
        <f t="shared" si="2"/>
        <v>9531.270315999689</v>
      </c>
      <c r="O43" s="14">
        <f t="shared" si="9"/>
        <v>1.7572888757846749E-2</v>
      </c>
      <c r="P43" s="15">
        <v>184181</v>
      </c>
      <c r="Q43" s="15">
        <f t="shared" si="10"/>
        <v>46045.25</v>
      </c>
      <c r="R43" s="16">
        <f t="shared" si="14"/>
        <v>36836.200000000004</v>
      </c>
      <c r="S43" s="16">
        <f t="shared" si="15"/>
        <v>9209.0500000000011</v>
      </c>
      <c r="T43" s="11">
        <f t="shared" si="16"/>
        <v>51114.184736424962</v>
      </c>
      <c r="U43" s="17">
        <v>0</v>
      </c>
      <c r="V43" s="17">
        <v>1</v>
      </c>
      <c r="W43" s="17">
        <v>1</v>
      </c>
      <c r="X43" s="17">
        <v>1</v>
      </c>
      <c r="Y43" s="17">
        <v>1</v>
      </c>
      <c r="Z43" s="17">
        <f t="shared" si="11"/>
        <v>4</v>
      </c>
      <c r="AA43" s="11">
        <f t="shared" si="12"/>
        <v>7367.2400000000016</v>
      </c>
      <c r="AB43" s="18">
        <f t="shared" si="6"/>
        <v>58481.42473642496</v>
      </c>
      <c r="AC43" s="19">
        <f t="shared" si="17"/>
        <v>1.2700859423376996</v>
      </c>
    </row>
    <row r="44" spans="1:29" s="20" customFormat="1" ht="30" x14ac:dyDescent="0.25">
      <c r="A44" s="65">
        <v>39</v>
      </c>
      <c r="B44" s="56" t="s">
        <v>89</v>
      </c>
      <c r="C44" s="49" t="s">
        <v>90</v>
      </c>
      <c r="D44" s="11">
        <v>3</v>
      </c>
      <c r="E44" s="13">
        <v>11303.870000000234</v>
      </c>
      <c r="F44" s="12" t="s">
        <v>161</v>
      </c>
      <c r="G44" s="13">
        <f t="shared" si="13"/>
        <v>11260.915294000233</v>
      </c>
      <c r="H44" s="13">
        <v>9772.5799999999399</v>
      </c>
      <c r="I44" s="12" t="s">
        <v>241</v>
      </c>
      <c r="J44" s="13">
        <f t="shared" si="1"/>
        <v>9679.7404899999401</v>
      </c>
      <c r="K44" s="13">
        <v>13067.240000000453</v>
      </c>
      <c r="L44" s="12" t="s">
        <v>161</v>
      </c>
      <c r="M44" s="13">
        <f t="shared" si="8"/>
        <v>13017.584488000452</v>
      </c>
      <c r="N44" s="13">
        <f t="shared" si="2"/>
        <v>33958.240272000621</v>
      </c>
      <c r="O44" s="14">
        <f t="shared" si="9"/>
        <v>6.2609112838859698E-2</v>
      </c>
      <c r="P44" s="15">
        <v>992823</v>
      </c>
      <c r="Q44" s="15">
        <f t="shared" si="10"/>
        <v>248205.75</v>
      </c>
      <c r="R44" s="16">
        <f t="shared" si="14"/>
        <v>198564.6</v>
      </c>
      <c r="S44" s="16">
        <f t="shared" si="15"/>
        <v>49641.15</v>
      </c>
      <c r="T44" s="11">
        <f t="shared" si="16"/>
        <v>182110.85291256808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>
        <f t="shared" si="11"/>
        <v>5</v>
      </c>
      <c r="AA44" s="11">
        <f t="shared" si="12"/>
        <v>49641.15</v>
      </c>
      <c r="AB44" s="18">
        <f t="shared" si="6"/>
        <v>231752.00291256807</v>
      </c>
      <c r="AC44" s="19">
        <f t="shared" si="17"/>
        <v>0.9337092428864685</v>
      </c>
    </row>
    <row r="45" spans="1:29" s="20" customFormat="1" ht="30" x14ac:dyDescent="0.25">
      <c r="A45" s="65">
        <v>40</v>
      </c>
      <c r="B45" s="56" t="s">
        <v>91</v>
      </c>
      <c r="C45" s="51" t="s">
        <v>92</v>
      </c>
      <c r="D45" s="11">
        <v>3</v>
      </c>
      <c r="E45" s="13">
        <v>13029.769999999906</v>
      </c>
      <c r="F45" s="12" t="s">
        <v>205</v>
      </c>
      <c r="G45" s="13">
        <f t="shared" si="13"/>
        <v>12868.200851999907</v>
      </c>
      <c r="H45" s="13">
        <v>11683.95999999989</v>
      </c>
      <c r="I45" s="12" t="s">
        <v>214</v>
      </c>
      <c r="J45" s="13">
        <f t="shared" si="1"/>
        <v>11550.762855999892</v>
      </c>
      <c r="K45" s="13">
        <v>14029.039999999832</v>
      </c>
      <c r="L45" s="12" t="s">
        <v>268</v>
      </c>
      <c r="M45" s="13">
        <f t="shared" si="8"/>
        <v>13946.268663999832</v>
      </c>
      <c r="N45" s="13">
        <f t="shared" si="2"/>
        <v>38365.232371999635</v>
      </c>
      <c r="O45" s="14">
        <f t="shared" si="9"/>
        <v>7.0734323787917691E-2</v>
      </c>
      <c r="P45" s="15">
        <v>931251</v>
      </c>
      <c r="Q45" s="15">
        <f t="shared" si="10"/>
        <v>232812.75</v>
      </c>
      <c r="R45" s="16">
        <f t="shared" si="14"/>
        <v>186250.2</v>
      </c>
      <c r="S45" s="16">
        <f t="shared" si="15"/>
        <v>46562.55</v>
      </c>
      <c r="T45" s="11">
        <f t="shared" si="16"/>
        <v>205744.61849292123</v>
      </c>
      <c r="U45" s="17">
        <v>1</v>
      </c>
      <c r="V45" s="17">
        <v>1</v>
      </c>
      <c r="W45" s="17">
        <v>1</v>
      </c>
      <c r="X45" s="17">
        <v>0</v>
      </c>
      <c r="Y45" s="17">
        <v>1</v>
      </c>
      <c r="Z45" s="17">
        <f t="shared" si="11"/>
        <v>4</v>
      </c>
      <c r="AA45" s="11">
        <f t="shared" si="12"/>
        <v>37250.04</v>
      </c>
      <c r="AB45" s="18">
        <f t="shared" si="6"/>
        <v>242994.65849292124</v>
      </c>
      <c r="AC45" s="19">
        <f t="shared" si="17"/>
        <v>1.0437343250870978</v>
      </c>
    </row>
    <row r="46" spans="1:29" s="20" customFormat="1" ht="30" x14ac:dyDescent="0.25">
      <c r="A46" s="65">
        <v>41</v>
      </c>
      <c r="B46" s="56" t="s">
        <v>93</v>
      </c>
      <c r="C46" s="49" t="s">
        <v>94</v>
      </c>
      <c r="D46" s="11">
        <v>3</v>
      </c>
      <c r="E46" s="13">
        <v>4105.219999999932</v>
      </c>
      <c r="F46" s="12" t="s">
        <v>206</v>
      </c>
      <c r="G46" s="13">
        <f t="shared" si="13"/>
        <v>4086.7465099999326</v>
      </c>
      <c r="H46" s="13">
        <v>3722.3899999999471</v>
      </c>
      <c r="I46" s="12" t="s">
        <v>147</v>
      </c>
      <c r="J46" s="13">
        <f t="shared" si="1"/>
        <v>3704.1502889999474</v>
      </c>
      <c r="K46" s="13">
        <v>4998.6299999999928</v>
      </c>
      <c r="L46" s="12" t="s">
        <v>269</v>
      </c>
      <c r="M46" s="13">
        <f t="shared" si="8"/>
        <v>4966.6387679999934</v>
      </c>
      <c r="N46" s="13">
        <f t="shared" si="2"/>
        <v>12757.535566999873</v>
      </c>
      <c r="O46" s="14">
        <f t="shared" si="9"/>
        <v>2.3521183001895405E-2</v>
      </c>
      <c r="P46" s="15">
        <v>269137</v>
      </c>
      <c r="Q46" s="15">
        <f t="shared" si="10"/>
        <v>67284.25</v>
      </c>
      <c r="R46" s="16">
        <f t="shared" si="14"/>
        <v>53827.4</v>
      </c>
      <c r="S46" s="16">
        <f t="shared" si="15"/>
        <v>13456.85</v>
      </c>
      <c r="T46" s="11">
        <f t="shared" si="16"/>
        <v>68415.96221004345</v>
      </c>
      <c r="U46" s="17">
        <v>0</v>
      </c>
      <c r="V46" s="17">
        <v>0</v>
      </c>
      <c r="W46" s="17">
        <v>1</v>
      </c>
      <c r="X46" s="17">
        <v>0</v>
      </c>
      <c r="Y46" s="17">
        <v>0</v>
      </c>
      <c r="Z46" s="17">
        <f t="shared" si="11"/>
        <v>1</v>
      </c>
      <c r="AA46" s="11">
        <f t="shared" si="12"/>
        <v>2691.3700000000003</v>
      </c>
      <c r="AB46" s="18">
        <f t="shared" si="6"/>
        <v>71107.332210043445</v>
      </c>
      <c r="AC46" s="19">
        <f t="shared" si="17"/>
        <v>1.0568198680975629</v>
      </c>
    </row>
    <row r="47" spans="1:29" s="20" customFormat="1" ht="30" x14ac:dyDescent="0.25">
      <c r="A47" s="65">
        <v>42</v>
      </c>
      <c r="B47" s="56" t="s">
        <v>95</v>
      </c>
      <c r="C47" s="50" t="s">
        <v>96</v>
      </c>
      <c r="D47" s="11">
        <v>3</v>
      </c>
      <c r="E47" s="13">
        <v>4259.7200000000375</v>
      </c>
      <c r="F47" s="12" t="s">
        <v>184</v>
      </c>
      <c r="G47" s="13">
        <f t="shared" si="13"/>
        <v>4227.3461280000374</v>
      </c>
      <c r="H47" s="13">
        <v>3874.6900000000355</v>
      </c>
      <c r="I47" s="12" t="s">
        <v>158</v>
      </c>
      <c r="J47" s="13">
        <f t="shared" si="1"/>
        <v>3856.8664260000351</v>
      </c>
      <c r="K47" s="13">
        <v>4783.5100000000339</v>
      </c>
      <c r="L47" s="12" t="s">
        <v>147</v>
      </c>
      <c r="M47" s="13">
        <f t="shared" si="8"/>
        <v>4760.0708010000335</v>
      </c>
      <c r="N47" s="13">
        <f t="shared" si="2"/>
        <v>12844.283355000105</v>
      </c>
      <c r="O47" s="14">
        <f t="shared" si="9"/>
        <v>2.3681120678404107E-2</v>
      </c>
      <c r="P47" s="15">
        <v>268753</v>
      </c>
      <c r="Q47" s="15">
        <f t="shared" si="10"/>
        <v>67188.25</v>
      </c>
      <c r="R47" s="16">
        <f t="shared" si="14"/>
        <v>53750.600000000006</v>
      </c>
      <c r="S47" s="16">
        <f t="shared" si="15"/>
        <v>13437.650000000001</v>
      </c>
      <c r="T47" s="11">
        <f t="shared" si="16"/>
        <v>68881.172230776661</v>
      </c>
      <c r="U47" s="17">
        <v>1</v>
      </c>
      <c r="V47" s="17">
        <v>1</v>
      </c>
      <c r="W47" s="17">
        <v>1</v>
      </c>
      <c r="X47" s="17">
        <v>0</v>
      </c>
      <c r="Y47" s="17">
        <v>1</v>
      </c>
      <c r="Z47" s="17">
        <f t="shared" si="11"/>
        <v>4</v>
      </c>
      <c r="AA47" s="11">
        <f t="shared" si="12"/>
        <v>10750.120000000003</v>
      </c>
      <c r="AB47" s="18">
        <f t="shared" si="6"/>
        <v>79631.292230776657</v>
      </c>
      <c r="AC47" s="19">
        <f t="shared" si="17"/>
        <v>1.1851967007739694</v>
      </c>
    </row>
    <row r="48" spans="1:29" s="20" customFormat="1" ht="30" x14ac:dyDescent="0.25">
      <c r="A48" s="65">
        <v>43</v>
      </c>
      <c r="B48" s="56" t="s">
        <v>97</v>
      </c>
      <c r="C48" s="49" t="s">
        <v>98</v>
      </c>
      <c r="D48" s="11">
        <v>3</v>
      </c>
      <c r="E48" s="13">
        <v>4878.9400000000833</v>
      </c>
      <c r="F48" s="12" t="s">
        <v>207</v>
      </c>
      <c r="G48" s="13">
        <f t="shared" si="13"/>
        <v>4710.6165700000802</v>
      </c>
      <c r="H48" s="13">
        <v>4304.6799999999694</v>
      </c>
      <c r="I48" s="12" t="s">
        <v>242</v>
      </c>
      <c r="J48" s="13">
        <f t="shared" si="1"/>
        <v>4250.0105639999692</v>
      </c>
      <c r="K48" s="13">
        <v>5452.8200000001252</v>
      </c>
      <c r="L48" s="12" t="s">
        <v>270</v>
      </c>
      <c r="M48" s="13">
        <f t="shared" si="8"/>
        <v>4951.705842000114</v>
      </c>
      <c r="N48" s="13">
        <f t="shared" si="2"/>
        <v>13912.332976000163</v>
      </c>
      <c r="O48" s="14">
        <f t="shared" si="9"/>
        <v>2.5650293365300652E-2</v>
      </c>
      <c r="P48" s="15">
        <v>320272</v>
      </c>
      <c r="Q48" s="15">
        <f t="shared" si="10"/>
        <v>80068</v>
      </c>
      <c r="R48" s="16">
        <f t="shared" si="14"/>
        <v>64054.400000000001</v>
      </c>
      <c r="S48" s="16">
        <f t="shared" si="15"/>
        <v>16013.6</v>
      </c>
      <c r="T48" s="11">
        <f t="shared" si="16"/>
        <v>74608.896219867995</v>
      </c>
      <c r="U48" s="17">
        <v>0</v>
      </c>
      <c r="V48" s="17">
        <v>1</v>
      </c>
      <c r="W48" s="17">
        <v>1</v>
      </c>
      <c r="X48" s="17">
        <v>0</v>
      </c>
      <c r="Y48" s="17">
        <v>1</v>
      </c>
      <c r="Z48" s="17">
        <f t="shared" si="11"/>
        <v>3</v>
      </c>
      <c r="AA48" s="11">
        <f t="shared" si="12"/>
        <v>9608.1600000000017</v>
      </c>
      <c r="AB48" s="18">
        <f t="shared" si="6"/>
        <v>84217.056219867998</v>
      </c>
      <c r="AC48" s="19">
        <f t="shared" si="17"/>
        <v>1.0518191564653545</v>
      </c>
    </row>
    <row r="49" spans="1:29" s="20" customFormat="1" ht="30" x14ac:dyDescent="0.25">
      <c r="A49" s="65">
        <v>44</v>
      </c>
      <c r="B49" s="56" t="s">
        <v>99</v>
      </c>
      <c r="C49" s="52" t="s">
        <v>100</v>
      </c>
      <c r="D49" s="11">
        <v>3</v>
      </c>
      <c r="E49" s="13">
        <v>23202.480000000862</v>
      </c>
      <c r="F49" s="12" t="s">
        <v>153</v>
      </c>
      <c r="G49" s="13">
        <f t="shared" si="13"/>
        <v>22782.515112000845</v>
      </c>
      <c r="H49" s="13">
        <v>20177.820000000931</v>
      </c>
      <c r="I49" s="12" t="s">
        <v>243</v>
      </c>
      <c r="J49" s="13">
        <f t="shared" si="1"/>
        <v>19620.912168000905</v>
      </c>
      <c r="K49" s="13">
        <v>27307.020000001346</v>
      </c>
      <c r="L49" s="12" t="s">
        <v>271</v>
      </c>
      <c r="M49" s="13">
        <f t="shared" si="8"/>
        <v>26132.818140001287</v>
      </c>
      <c r="N49" s="13">
        <f t="shared" si="2"/>
        <v>68536.245420003033</v>
      </c>
      <c r="O49" s="14">
        <f t="shared" si="9"/>
        <v>0.12636089175064755</v>
      </c>
      <c r="P49" s="15">
        <v>2408903</v>
      </c>
      <c r="Q49" s="15">
        <f t="shared" si="10"/>
        <v>602225.75</v>
      </c>
      <c r="R49" s="16">
        <f t="shared" si="14"/>
        <v>481780.60000000003</v>
      </c>
      <c r="S49" s="16">
        <f t="shared" si="15"/>
        <v>120445.15000000001</v>
      </c>
      <c r="T49" s="11">
        <f t="shared" si="16"/>
        <v>367545.37363801157</v>
      </c>
      <c r="U49" s="17">
        <v>1</v>
      </c>
      <c r="V49" s="17">
        <v>1</v>
      </c>
      <c r="W49" s="17">
        <v>1</v>
      </c>
      <c r="X49" s="17">
        <v>1</v>
      </c>
      <c r="Y49" s="17">
        <v>1</v>
      </c>
      <c r="Z49" s="17">
        <f t="shared" si="11"/>
        <v>5</v>
      </c>
      <c r="AA49" s="11">
        <f t="shared" si="12"/>
        <v>120445.15000000001</v>
      </c>
      <c r="AB49" s="18">
        <f t="shared" si="6"/>
        <v>487990.5236380116</v>
      </c>
      <c r="AC49" s="19">
        <f t="shared" si="17"/>
        <v>0.81031162091294107</v>
      </c>
    </row>
    <row r="50" spans="1:29" s="20" customFormat="1" ht="30" x14ac:dyDescent="0.25">
      <c r="A50" s="65">
        <v>45</v>
      </c>
      <c r="B50" s="56" t="s">
        <v>101</v>
      </c>
      <c r="C50" s="49" t="s">
        <v>102</v>
      </c>
      <c r="D50" s="11">
        <v>3</v>
      </c>
      <c r="E50" s="13">
        <v>13809.519999999848</v>
      </c>
      <c r="F50" s="12" t="s">
        <v>208</v>
      </c>
      <c r="G50" s="13">
        <f t="shared" si="13"/>
        <v>13257.139199999854</v>
      </c>
      <c r="H50" s="13">
        <v>11564.479999999965</v>
      </c>
      <c r="I50" s="12" t="s">
        <v>244</v>
      </c>
      <c r="J50" s="13">
        <f t="shared" si="1"/>
        <v>11091.492767999966</v>
      </c>
      <c r="K50" s="13">
        <v>14814.989999999785</v>
      </c>
      <c r="L50" s="12" t="s">
        <v>272</v>
      </c>
      <c r="M50" s="13">
        <f t="shared" si="8"/>
        <v>13837.200659999799</v>
      </c>
      <c r="N50" s="13">
        <f t="shared" si="2"/>
        <v>38185.832627999618</v>
      </c>
      <c r="O50" s="14">
        <f t="shared" si="9"/>
        <v>7.0403562867287162E-2</v>
      </c>
      <c r="P50" s="15">
        <v>858459</v>
      </c>
      <c r="Q50" s="15">
        <f t="shared" si="10"/>
        <v>214614.75</v>
      </c>
      <c r="R50" s="16">
        <f t="shared" si="14"/>
        <v>171691.80000000002</v>
      </c>
      <c r="S50" s="16">
        <f t="shared" si="15"/>
        <v>42922.950000000004</v>
      </c>
      <c r="T50" s="11">
        <f t="shared" si="16"/>
        <v>204782.53564850843</v>
      </c>
      <c r="U50" s="17">
        <v>0</v>
      </c>
      <c r="V50" s="17">
        <v>1</v>
      </c>
      <c r="W50" s="17">
        <v>1</v>
      </c>
      <c r="X50" s="17">
        <v>1</v>
      </c>
      <c r="Y50" s="17">
        <v>1</v>
      </c>
      <c r="Z50" s="17">
        <f t="shared" si="11"/>
        <v>4</v>
      </c>
      <c r="AA50" s="11">
        <f t="shared" si="12"/>
        <v>34338.360000000008</v>
      </c>
      <c r="AB50" s="18">
        <f t="shared" si="6"/>
        <v>239120.89564850845</v>
      </c>
      <c r="AC50" s="19">
        <f t="shared" si="17"/>
        <v>1.1141866793801845</v>
      </c>
    </row>
    <row r="51" spans="1:29" s="20" customFormat="1" ht="30" x14ac:dyDescent="0.25">
      <c r="A51" s="65">
        <v>46</v>
      </c>
      <c r="B51" s="56" t="s">
        <v>103</v>
      </c>
      <c r="C51" s="49" t="s">
        <v>104</v>
      </c>
      <c r="D51" s="11">
        <v>3</v>
      </c>
      <c r="E51" s="13">
        <v>4842.6700000000328</v>
      </c>
      <c r="F51" s="12" t="s">
        <v>209</v>
      </c>
      <c r="G51" s="13">
        <f t="shared" si="13"/>
        <v>4714.8235120000318</v>
      </c>
      <c r="H51" s="13">
        <v>4131.9700000000876</v>
      </c>
      <c r="I51" s="12" t="s">
        <v>245</v>
      </c>
      <c r="J51" s="13">
        <f t="shared" si="1"/>
        <v>3983.6322770000843</v>
      </c>
      <c r="K51" s="13">
        <v>5188.6999999999643</v>
      </c>
      <c r="L51" s="12" t="s">
        <v>273</v>
      </c>
      <c r="M51" s="13">
        <f t="shared" si="8"/>
        <v>5162.2376299999642</v>
      </c>
      <c r="N51" s="13">
        <f t="shared" si="2"/>
        <v>13860.693419000079</v>
      </c>
      <c r="O51" s="14">
        <f t="shared" si="9"/>
        <v>2.555508504987352E-2</v>
      </c>
      <c r="P51" s="15">
        <v>268716</v>
      </c>
      <c r="Q51" s="15">
        <f t="shared" si="10"/>
        <v>67179</v>
      </c>
      <c r="R51" s="16">
        <f t="shared" si="14"/>
        <v>53743.200000000004</v>
      </c>
      <c r="S51" s="16">
        <f t="shared" si="15"/>
        <v>13435.800000000001</v>
      </c>
      <c r="T51" s="11">
        <f t="shared" si="16"/>
        <v>74331.964208845442</v>
      </c>
      <c r="U51" s="17">
        <v>0</v>
      </c>
      <c r="V51" s="17">
        <v>1</v>
      </c>
      <c r="W51" s="17">
        <v>0</v>
      </c>
      <c r="X51" s="17">
        <v>1</v>
      </c>
      <c r="Y51" s="17">
        <v>0</v>
      </c>
      <c r="Z51" s="17">
        <f t="shared" si="11"/>
        <v>2</v>
      </c>
      <c r="AA51" s="11">
        <f t="shared" si="12"/>
        <v>5374.3200000000006</v>
      </c>
      <c r="AB51" s="18">
        <f t="shared" si="6"/>
        <v>79706.284208845449</v>
      </c>
      <c r="AC51" s="19">
        <f t="shared" si="17"/>
        <v>1.1864761935849812</v>
      </c>
    </row>
    <row r="52" spans="1:29" s="20" customFormat="1" ht="30" x14ac:dyDescent="0.25">
      <c r="A52" s="65">
        <v>47</v>
      </c>
      <c r="B52" s="56" t="s">
        <v>105</v>
      </c>
      <c r="C52" s="49" t="s">
        <v>106</v>
      </c>
      <c r="D52" s="11">
        <v>4</v>
      </c>
      <c r="E52" s="13">
        <v>5691.240000000038</v>
      </c>
      <c r="F52" s="12" t="s">
        <v>146</v>
      </c>
      <c r="G52" s="13">
        <f t="shared" si="13"/>
        <v>5691.240000000038</v>
      </c>
      <c r="H52" s="13">
        <v>4777.7300000000014</v>
      </c>
      <c r="I52" s="12" t="s">
        <v>146</v>
      </c>
      <c r="J52" s="13">
        <f t="shared" si="1"/>
        <v>4777.7300000000014</v>
      </c>
      <c r="K52" s="13">
        <v>6118.4100000000362</v>
      </c>
      <c r="L52" s="12" t="s">
        <v>146</v>
      </c>
      <c r="M52" s="13">
        <f t="shared" si="8"/>
        <v>6118.4100000000362</v>
      </c>
      <c r="N52" s="13">
        <f t="shared" si="2"/>
        <v>16587.380000000077</v>
      </c>
      <c r="O52" s="14">
        <f t="shared" si="9"/>
        <v>3.0582301609348553E-2</v>
      </c>
      <c r="P52" s="15">
        <v>448692</v>
      </c>
      <c r="Q52" s="15">
        <f t="shared" si="10"/>
        <v>112173</v>
      </c>
      <c r="R52" s="16">
        <f t="shared" si="14"/>
        <v>89738.400000000009</v>
      </c>
      <c r="S52" s="16">
        <f t="shared" si="15"/>
        <v>22434.600000000002</v>
      </c>
      <c r="T52" s="11">
        <f t="shared" si="16"/>
        <v>88954.607046454097</v>
      </c>
      <c r="U52" s="17">
        <v>0</v>
      </c>
      <c r="V52" s="17">
        <v>1</v>
      </c>
      <c r="W52" s="17">
        <v>1</v>
      </c>
      <c r="X52" s="17">
        <v>1</v>
      </c>
      <c r="Y52" s="17">
        <v>0</v>
      </c>
      <c r="Z52" s="17">
        <f t="shared" si="11"/>
        <v>3</v>
      </c>
      <c r="AA52" s="11">
        <f t="shared" si="12"/>
        <v>13460.760000000004</v>
      </c>
      <c r="AB52" s="18">
        <f t="shared" si="6"/>
        <v>102415.36704645411</v>
      </c>
      <c r="AC52" s="19">
        <f t="shared" si="17"/>
        <v>0.91301264160229378</v>
      </c>
    </row>
    <row r="53" spans="1:29" s="20" customFormat="1" ht="45" x14ac:dyDescent="0.25">
      <c r="A53" s="65">
        <v>48</v>
      </c>
      <c r="B53" s="56" t="s">
        <v>107</v>
      </c>
      <c r="C53" s="49" t="s">
        <v>108</v>
      </c>
      <c r="D53" s="11">
        <v>4</v>
      </c>
      <c r="E53" s="13">
        <v>2845.5899999999933</v>
      </c>
      <c r="F53" s="12" t="s">
        <v>146</v>
      </c>
      <c r="G53" s="13">
        <f t="shared" si="13"/>
        <v>2845.5899999999933</v>
      </c>
      <c r="H53" s="13">
        <v>2380.1300000000019</v>
      </c>
      <c r="I53" s="12" t="s">
        <v>146</v>
      </c>
      <c r="J53" s="13">
        <f t="shared" si="1"/>
        <v>2380.1300000000019</v>
      </c>
      <c r="K53" s="13">
        <v>3042.5799999999927</v>
      </c>
      <c r="L53" s="12" t="s">
        <v>146</v>
      </c>
      <c r="M53" s="13">
        <f t="shared" si="8"/>
        <v>3042.5799999999927</v>
      </c>
      <c r="N53" s="13">
        <f t="shared" si="2"/>
        <v>8268.2999999999884</v>
      </c>
      <c r="O53" s="14">
        <f t="shared" si="9"/>
        <v>1.5244339033444408E-2</v>
      </c>
      <c r="P53" s="15">
        <v>195473</v>
      </c>
      <c r="Q53" s="15">
        <f t="shared" si="10"/>
        <v>48868.25</v>
      </c>
      <c r="R53" s="16">
        <f t="shared" si="14"/>
        <v>39094.6</v>
      </c>
      <c r="S53" s="16">
        <f t="shared" si="15"/>
        <v>9773.65</v>
      </c>
      <c r="T53" s="11">
        <f t="shared" si="16"/>
        <v>44341.142328818169</v>
      </c>
      <c r="U53" s="17">
        <v>1</v>
      </c>
      <c r="V53" s="17">
        <v>1</v>
      </c>
      <c r="W53" s="17">
        <v>1</v>
      </c>
      <c r="X53" s="17">
        <v>0</v>
      </c>
      <c r="Y53" s="17">
        <v>1</v>
      </c>
      <c r="Z53" s="17">
        <f t="shared" si="11"/>
        <v>4</v>
      </c>
      <c r="AA53" s="11">
        <f t="shared" si="12"/>
        <v>7818.92</v>
      </c>
      <c r="AB53" s="18">
        <f t="shared" si="6"/>
        <v>52160.062328818167</v>
      </c>
      <c r="AC53" s="19">
        <f t="shared" si="17"/>
        <v>1.0673609619501039</v>
      </c>
    </row>
    <row r="54" spans="1:29" s="20" customFormat="1" ht="30" x14ac:dyDescent="0.25">
      <c r="A54" s="65">
        <v>49</v>
      </c>
      <c r="B54" s="56" t="s">
        <v>109</v>
      </c>
      <c r="C54" s="49" t="s">
        <v>110</v>
      </c>
      <c r="D54" s="11">
        <v>5</v>
      </c>
      <c r="E54" s="13">
        <v>11343.439999999398</v>
      </c>
      <c r="F54" s="12" t="s">
        <v>146</v>
      </c>
      <c r="G54" s="13">
        <f t="shared" si="13"/>
        <v>11343.439999999398</v>
      </c>
      <c r="H54" s="13">
        <v>9403.1800000001313</v>
      </c>
      <c r="I54" s="12" t="s">
        <v>146</v>
      </c>
      <c r="J54" s="13">
        <f t="shared" si="1"/>
        <v>9403.1800000001313</v>
      </c>
      <c r="K54" s="13">
        <v>11571.769999999598</v>
      </c>
      <c r="L54" s="12" t="s">
        <v>146</v>
      </c>
      <c r="M54" s="13">
        <f t="shared" si="8"/>
        <v>11571.769999999598</v>
      </c>
      <c r="N54" s="13">
        <f t="shared" si="2"/>
        <v>32318.389999999126</v>
      </c>
      <c r="O54" s="14">
        <f t="shared" si="9"/>
        <v>5.958570615181679E-2</v>
      </c>
      <c r="P54" s="15">
        <v>458834</v>
      </c>
      <c r="Q54" s="15">
        <f t="shared" si="10"/>
        <v>114708.5</v>
      </c>
      <c r="R54" s="16">
        <f t="shared" si="14"/>
        <v>91766.8</v>
      </c>
      <c r="S54" s="16">
        <f t="shared" si="15"/>
        <v>22941.7</v>
      </c>
      <c r="T54" s="11">
        <f t="shared" si="16"/>
        <v>173316.68309425362</v>
      </c>
      <c r="U54" s="17">
        <v>1</v>
      </c>
      <c r="V54" s="17">
        <v>0</v>
      </c>
      <c r="W54" s="17">
        <v>1</v>
      </c>
      <c r="X54" s="17">
        <v>1</v>
      </c>
      <c r="Y54" s="17">
        <v>0</v>
      </c>
      <c r="Z54" s="17">
        <f t="shared" si="11"/>
        <v>3</v>
      </c>
      <c r="AA54" s="11">
        <f t="shared" si="12"/>
        <v>13765.020000000002</v>
      </c>
      <c r="AB54" s="18">
        <f t="shared" si="6"/>
        <v>187081.70309425361</v>
      </c>
      <c r="AC54" s="19">
        <f t="shared" si="17"/>
        <v>1.6309314749495776</v>
      </c>
    </row>
    <row r="55" spans="1:29" s="20" customFormat="1" ht="30" customHeight="1" x14ac:dyDescent="0.25">
      <c r="A55" s="65">
        <v>50</v>
      </c>
      <c r="B55" s="56" t="s">
        <v>111</v>
      </c>
      <c r="C55" s="49" t="s">
        <v>112</v>
      </c>
      <c r="D55" s="11">
        <v>5</v>
      </c>
      <c r="E55" s="13">
        <v>7169.1399999997966</v>
      </c>
      <c r="F55" s="12" t="s">
        <v>146</v>
      </c>
      <c r="G55" s="13">
        <f t="shared" si="13"/>
        <v>7169.1399999997966</v>
      </c>
      <c r="H55" s="13">
        <v>6223.1899999999059</v>
      </c>
      <c r="I55" s="12" t="s">
        <v>146</v>
      </c>
      <c r="J55" s="13">
        <f t="shared" si="1"/>
        <v>6223.1899999999059</v>
      </c>
      <c r="K55" s="13">
        <v>6367.5299999998761</v>
      </c>
      <c r="L55" s="12" t="s">
        <v>146</v>
      </c>
      <c r="M55" s="13">
        <f t="shared" si="8"/>
        <v>6367.5299999998761</v>
      </c>
      <c r="N55" s="13">
        <f t="shared" si="2"/>
        <v>19759.859999999579</v>
      </c>
      <c r="O55" s="14">
        <f t="shared" si="9"/>
        <v>3.6431431502653606E-2</v>
      </c>
      <c r="P55" s="15">
        <v>285566</v>
      </c>
      <c r="Q55" s="15">
        <f t="shared" si="10"/>
        <v>71391.5</v>
      </c>
      <c r="R55" s="16">
        <f t="shared" si="14"/>
        <v>57113.200000000004</v>
      </c>
      <c r="S55" s="16">
        <f t="shared" si="15"/>
        <v>14278.300000000001</v>
      </c>
      <c r="T55" s="11">
        <f t="shared" si="16"/>
        <v>105967.94560641288</v>
      </c>
      <c r="U55" s="17">
        <v>0</v>
      </c>
      <c r="V55" s="17">
        <v>1</v>
      </c>
      <c r="W55" s="17">
        <v>1</v>
      </c>
      <c r="X55" s="17">
        <v>0</v>
      </c>
      <c r="Y55" s="17">
        <v>1</v>
      </c>
      <c r="Z55" s="17">
        <f t="shared" si="11"/>
        <v>3</v>
      </c>
      <c r="AA55" s="11">
        <f t="shared" si="12"/>
        <v>8566.9800000000014</v>
      </c>
      <c r="AB55" s="18">
        <f t="shared" si="6"/>
        <v>114534.92560641287</v>
      </c>
      <c r="AC55" s="19">
        <f t="shared" si="17"/>
        <v>1.6043216014009072</v>
      </c>
    </row>
    <row r="56" spans="1:29" s="20" customFormat="1" ht="45" x14ac:dyDescent="0.25">
      <c r="A56" s="65">
        <v>51</v>
      </c>
      <c r="B56" s="56" t="s">
        <v>113</v>
      </c>
      <c r="C56" s="53" t="s">
        <v>114</v>
      </c>
      <c r="D56" s="11">
        <v>6</v>
      </c>
      <c r="E56" s="13">
        <v>1404.2499999999868</v>
      </c>
      <c r="F56" s="12" t="s">
        <v>146</v>
      </c>
      <c r="G56" s="13">
        <f t="shared" si="13"/>
        <v>1404.2499999999868</v>
      </c>
      <c r="H56" s="13">
        <v>1248.1399999999862</v>
      </c>
      <c r="I56" s="12" t="s">
        <v>146</v>
      </c>
      <c r="J56" s="13">
        <f t="shared" si="1"/>
        <v>1248.1399999999862</v>
      </c>
      <c r="K56" s="13">
        <v>1739.8399999999822</v>
      </c>
      <c r="L56" s="12" t="s">
        <v>146</v>
      </c>
      <c r="M56" s="13">
        <f t="shared" si="8"/>
        <v>1739.8399999999822</v>
      </c>
      <c r="N56" s="13">
        <f t="shared" si="2"/>
        <v>4392.229999999955</v>
      </c>
      <c r="O56" s="14">
        <f t="shared" si="9"/>
        <v>8.0979939325937535E-3</v>
      </c>
      <c r="P56" s="15">
        <v>142937</v>
      </c>
      <c r="Q56" s="15">
        <f t="shared" si="10"/>
        <v>35734.25</v>
      </c>
      <c r="R56" s="16">
        <f t="shared" si="14"/>
        <v>28587.4</v>
      </c>
      <c r="S56" s="16">
        <f t="shared" si="15"/>
        <v>7146.85</v>
      </c>
      <c r="T56" s="11">
        <f t="shared" si="16"/>
        <v>23554.599563501964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f t="shared" si="11"/>
        <v>0</v>
      </c>
      <c r="AA56" s="11">
        <f t="shared" si="12"/>
        <v>0</v>
      </c>
      <c r="AB56" s="18">
        <f t="shared" si="6"/>
        <v>23554.599563501964</v>
      </c>
      <c r="AC56" s="19">
        <f t="shared" si="17"/>
        <v>0.65916031716076218</v>
      </c>
    </row>
    <row r="57" spans="1:29" s="20" customFormat="1" x14ac:dyDescent="0.25">
      <c r="A57" s="65">
        <v>52</v>
      </c>
      <c r="B57" s="56" t="s">
        <v>115</v>
      </c>
      <c r="C57" s="49" t="s">
        <v>116</v>
      </c>
      <c r="D57" s="11">
        <v>6</v>
      </c>
      <c r="E57" s="13">
        <v>1797.8599999999833</v>
      </c>
      <c r="F57" s="12" t="s">
        <v>146</v>
      </c>
      <c r="G57" s="13">
        <f t="shared" si="13"/>
        <v>1797.8599999999833</v>
      </c>
      <c r="H57" s="13">
        <v>1646.539999999975</v>
      </c>
      <c r="I57" s="12" t="s">
        <v>151</v>
      </c>
      <c r="J57" s="13">
        <f t="shared" si="1"/>
        <v>1617.3962419999752</v>
      </c>
      <c r="K57" s="13">
        <v>2082.8299999999708</v>
      </c>
      <c r="L57" s="12" t="s">
        <v>146</v>
      </c>
      <c r="M57" s="13">
        <f t="shared" si="8"/>
        <v>2082.8299999999708</v>
      </c>
      <c r="N57" s="13">
        <f t="shared" si="2"/>
        <v>5498.0862419999294</v>
      </c>
      <c r="O57" s="14">
        <f t="shared" si="9"/>
        <v>1.0136871026470172E-2</v>
      </c>
      <c r="P57" s="15">
        <v>134034</v>
      </c>
      <c r="Q57" s="15">
        <f t="shared" si="10"/>
        <v>33508.5</v>
      </c>
      <c r="R57" s="16">
        <f t="shared" si="14"/>
        <v>26806.800000000003</v>
      </c>
      <c r="S57" s="16">
        <f t="shared" si="15"/>
        <v>6701.7000000000007</v>
      </c>
      <c r="T57" s="11">
        <f t="shared" si="16"/>
        <v>29485.072456567403</v>
      </c>
      <c r="U57" s="17">
        <v>1</v>
      </c>
      <c r="V57" s="17">
        <v>1</v>
      </c>
      <c r="W57" s="17">
        <v>1</v>
      </c>
      <c r="X57" s="17">
        <v>1</v>
      </c>
      <c r="Y57" s="17">
        <v>0</v>
      </c>
      <c r="Z57" s="17">
        <f t="shared" si="11"/>
        <v>4</v>
      </c>
      <c r="AA57" s="11">
        <f t="shared" si="12"/>
        <v>5361.3600000000006</v>
      </c>
      <c r="AB57" s="18">
        <f t="shared" si="6"/>
        <v>34846.432456567403</v>
      </c>
      <c r="AC57" s="19">
        <f t="shared" si="17"/>
        <v>1.0399281512621394</v>
      </c>
    </row>
    <row r="58" spans="1:29" s="20" customFormat="1" ht="45" x14ac:dyDescent="0.25">
      <c r="A58" s="65">
        <v>53</v>
      </c>
      <c r="B58" s="56" t="s">
        <v>117</v>
      </c>
      <c r="C58" s="49" t="s">
        <v>118</v>
      </c>
      <c r="D58" s="11">
        <v>6</v>
      </c>
      <c r="E58" s="13">
        <v>1563.7199999999873</v>
      </c>
      <c r="F58" s="12" t="s">
        <v>146</v>
      </c>
      <c r="G58" s="13">
        <f t="shared" si="13"/>
        <v>1563.7199999999873</v>
      </c>
      <c r="H58" s="13">
        <v>1357.3599999999933</v>
      </c>
      <c r="I58" s="12" t="s">
        <v>146</v>
      </c>
      <c r="J58" s="13">
        <f t="shared" si="1"/>
        <v>1357.3599999999933</v>
      </c>
      <c r="K58" s="13">
        <v>1764.9199999999885</v>
      </c>
      <c r="L58" s="12" t="s">
        <v>274</v>
      </c>
      <c r="M58" s="13">
        <f t="shared" si="8"/>
        <v>1726.0917599999887</v>
      </c>
      <c r="N58" s="13">
        <f t="shared" si="2"/>
        <v>4647.1717599999693</v>
      </c>
      <c r="O58" s="14">
        <f t="shared" si="9"/>
        <v>8.5680323471678792E-3</v>
      </c>
      <c r="P58" s="15">
        <v>188221</v>
      </c>
      <c r="Q58" s="15">
        <f t="shared" si="10"/>
        <v>47055.25</v>
      </c>
      <c r="R58" s="16">
        <f t="shared" si="14"/>
        <v>37644.200000000004</v>
      </c>
      <c r="S58" s="16">
        <f t="shared" si="15"/>
        <v>9411.0500000000011</v>
      </c>
      <c r="T58" s="11">
        <f t="shared" si="16"/>
        <v>24921.798245905851</v>
      </c>
      <c r="U58" s="17">
        <v>0</v>
      </c>
      <c r="V58" s="17">
        <v>0</v>
      </c>
      <c r="W58" s="17">
        <v>1</v>
      </c>
      <c r="X58" s="17">
        <v>0</v>
      </c>
      <c r="Y58" s="17">
        <v>1</v>
      </c>
      <c r="Z58" s="17">
        <f t="shared" si="11"/>
        <v>2</v>
      </c>
      <c r="AA58" s="11">
        <f t="shared" si="12"/>
        <v>3764.4200000000005</v>
      </c>
      <c r="AB58" s="18">
        <f t="shared" si="6"/>
        <v>28686.218245905853</v>
      </c>
      <c r="AC58" s="19">
        <f t="shared" si="17"/>
        <v>0.60962843138450762</v>
      </c>
    </row>
    <row r="59" spans="1:29" s="20" customFormat="1" x14ac:dyDescent="0.25">
      <c r="A59" s="65">
        <v>54</v>
      </c>
      <c r="B59" s="56" t="s">
        <v>119</v>
      </c>
      <c r="C59" s="49" t="s">
        <v>120</v>
      </c>
      <c r="D59" s="11">
        <v>7</v>
      </c>
      <c r="E59" s="13">
        <v>2855.4700000000012</v>
      </c>
      <c r="F59" s="12" t="s">
        <v>146</v>
      </c>
      <c r="G59" s="13">
        <f t="shared" si="13"/>
        <v>2855.4700000000012</v>
      </c>
      <c r="H59" s="13">
        <v>2427.2500000000018</v>
      </c>
      <c r="I59" s="12" t="s">
        <v>146</v>
      </c>
      <c r="J59" s="13">
        <f t="shared" si="1"/>
        <v>2427.2500000000018</v>
      </c>
      <c r="K59" s="13">
        <v>2992.8500000000358</v>
      </c>
      <c r="L59" s="12" t="s">
        <v>152</v>
      </c>
      <c r="M59" s="13">
        <f t="shared" si="8"/>
        <v>2947.0593950000352</v>
      </c>
      <c r="N59" s="13">
        <f t="shared" si="2"/>
        <v>8229.7793950000378</v>
      </c>
      <c r="O59" s="14">
        <f t="shared" si="9"/>
        <v>1.5173318247745697E-2</v>
      </c>
      <c r="P59" s="15">
        <v>198354</v>
      </c>
      <c r="Q59" s="15">
        <f t="shared" si="10"/>
        <v>49588.5</v>
      </c>
      <c r="R59" s="16">
        <f t="shared" si="14"/>
        <v>39670.800000000003</v>
      </c>
      <c r="S59" s="16">
        <f t="shared" si="15"/>
        <v>9917.7000000000007</v>
      </c>
      <c r="T59" s="11">
        <f t="shared" si="16"/>
        <v>44134.564479817163</v>
      </c>
      <c r="U59" s="17">
        <v>0</v>
      </c>
      <c r="V59" s="17">
        <v>1</v>
      </c>
      <c r="W59" s="17">
        <v>0</v>
      </c>
      <c r="X59" s="17">
        <v>1</v>
      </c>
      <c r="Y59" s="17">
        <v>1</v>
      </c>
      <c r="Z59" s="17">
        <f t="shared" si="11"/>
        <v>3</v>
      </c>
      <c r="AA59" s="11">
        <f t="shared" si="12"/>
        <v>5950.6200000000017</v>
      </c>
      <c r="AB59" s="18">
        <f t="shared" si="6"/>
        <v>50085.184479817166</v>
      </c>
      <c r="AC59" s="19">
        <f t="shared" si="17"/>
        <v>1.0100161222827302</v>
      </c>
    </row>
    <row r="60" spans="1:29" s="20" customFormat="1" ht="30" x14ac:dyDescent="0.25">
      <c r="A60" s="65">
        <v>55</v>
      </c>
      <c r="B60" s="56" t="s">
        <v>121</v>
      </c>
      <c r="C60" s="49" t="s">
        <v>122</v>
      </c>
      <c r="D60" s="11">
        <v>8</v>
      </c>
      <c r="E60" s="13">
        <v>2967.0199999999818</v>
      </c>
      <c r="F60" s="12" t="s">
        <v>210</v>
      </c>
      <c r="G60" s="13">
        <f t="shared" si="13"/>
        <v>2898.481837999982</v>
      </c>
      <c r="H60" s="13">
        <v>2970.26999999999</v>
      </c>
      <c r="I60" s="12" t="s">
        <v>246</v>
      </c>
      <c r="J60" s="13">
        <f t="shared" si="1"/>
        <v>2897.4983849999903</v>
      </c>
      <c r="K60" s="13">
        <v>2999.8099999999945</v>
      </c>
      <c r="L60" s="12" t="s">
        <v>150</v>
      </c>
      <c r="M60" s="13">
        <f t="shared" si="8"/>
        <v>2895.416611999995</v>
      </c>
      <c r="N60" s="13">
        <f t="shared" si="2"/>
        <v>8691.3968349999668</v>
      </c>
      <c r="O60" s="14">
        <f t="shared" si="9"/>
        <v>1.6024406471335746E-2</v>
      </c>
      <c r="P60" s="15">
        <v>152685</v>
      </c>
      <c r="Q60" s="15">
        <f t="shared" si="10"/>
        <v>38171.25</v>
      </c>
      <c r="R60" s="16">
        <f t="shared" si="14"/>
        <v>30537</v>
      </c>
      <c r="S60" s="16">
        <f t="shared" si="15"/>
        <v>7634.25</v>
      </c>
      <c r="T60" s="11">
        <f t="shared" si="16"/>
        <v>46610.121076518</v>
      </c>
      <c r="U60" s="17">
        <v>0</v>
      </c>
      <c r="V60" s="17">
        <v>0</v>
      </c>
      <c r="W60" s="17">
        <v>0</v>
      </c>
      <c r="X60" s="17">
        <v>1</v>
      </c>
      <c r="Y60" s="17">
        <v>0</v>
      </c>
      <c r="Z60" s="17">
        <f t="shared" si="11"/>
        <v>1</v>
      </c>
      <c r="AA60" s="11">
        <f t="shared" si="12"/>
        <v>1526.8500000000001</v>
      </c>
      <c r="AB60" s="18">
        <f t="shared" si="6"/>
        <v>48136.971076517999</v>
      </c>
      <c r="AC60" s="19">
        <f t="shared" si="17"/>
        <v>1.261079243580391</v>
      </c>
    </row>
    <row r="61" spans="1:29" s="20" customFormat="1" ht="30.75" customHeight="1" x14ac:dyDescent="0.25">
      <c r="A61" s="65">
        <v>56</v>
      </c>
      <c r="B61" s="56" t="s">
        <v>123</v>
      </c>
      <c r="C61" s="49" t="s">
        <v>124</v>
      </c>
      <c r="D61" s="11">
        <v>9</v>
      </c>
      <c r="E61" s="13">
        <v>2499.6800000000285</v>
      </c>
      <c r="F61" s="12" t="s">
        <v>146</v>
      </c>
      <c r="G61" s="13">
        <f t="shared" si="13"/>
        <v>2499.6800000000285</v>
      </c>
      <c r="H61" s="13">
        <v>2166.1900000000192</v>
      </c>
      <c r="I61" s="12" t="s">
        <v>200</v>
      </c>
      <c r="J61" s="13">
        <f t="shared" si="1"/>
        <v>2156.6587640000193</v>
      </c>
      <c r="K61" s="13">
        <v>2912.7800000000116</v>
      </c>
      <c r="L61" s="12" t="s">
        <v>146</v>
      </c>
      <c r="M61" s="13">
        <f t="shared" si="8"/>
        <v>2912.7800000000116</v>
      </c>
      <c r="N61" s="13">
        <f t="shared" si="2"/>
        <v>7569.1187640000589</v>
      </c>
      <c r="O61" s="14">
        <f t="shared" si="9"/>
        <v>1.3955252303716937E-2</v>
      </c>
      <c r="P61" s="15">
        <v>197544</v>
      </c>
      <c r="Q61" s="15">
        <f t="shared" si="10"/>
        <v>49386</v>
      </c>
      <c r="R61" s="16">
        <f t="shared" si="14"/>
        <v>39508.800000000003</v>
      </c>
      <c r="S61" s="16">
        <f t="shared" si="15"/>
        <v>9877.2000000000007</v>
      </c>
      <c r="T61" s="11">
        <f t="shared" si="16"/>
        <v>40591.581391368883</v>
      </c>
      <c r="U61" s="17">
        <v>1</v>
      </c>
      <c r="V61" s="17">
        <v>0</v>
      </c>
      <c r="W61" s="17">
        <v>1</v>
      </c>
      <c r="X61" s="17">
        <v>0</v>
      </c>
      <c r="Y61" s="17">
        <v>0</v>
      </c>
      <c r="Z61" s="17">
        <f t="shared" si="11"/>
        <v>2</v>
      </c>
      <c r="AA61" s="11">
        <f t="shared" si="12"/>
        <v>3950.8800000000006</v>
      </c>
      <c r="AB61" s="18">
        <f t="shared" si="6"/>
        <v>44542.461391368881</v>
      </c>
      <c r="AC61" s="19">
        <f t="shared" si="17"/>
        <v>0.90192486517168591</v>
      </c>
    </row>
    <row r="62" spans="1:29" s="20" customFormat="1" ht="45" customHeight="1" thickBot="1" x14ac:dyDescent="0.3">
      <c r="A62" s="65">
        <v>57</v>
      </c>
      <c r="B62" s="56" t="s">
        <v>125</v>
      </c>
      <c r="C62" s="49" t="s">
        <v>126</v>
      </c>
      <c r="D62" s="11">
        <v>3</v>
      </c>
      <c r="E62" s="13">
        <v>1051.1400000000003</v>
      </c>
      <c r="F62" s="12" t="s">
        <v>211</v>
      </c>
      <c r="G62" s="13">
        <f t="shared" si="13"/>
        <v>1041.9950820000004</v>
      </c>
      <c r="H62" s="13">
        <v>983.54000000000087</v>
      </c>
      <c r="I62" s="12" t="s">
        <v>247</v>
      </c>
      <c r="J62" s="13">
        <f t="shared" si="1"/>
        <v>975.47497200000089</v>
      </c>
      <c r="K62" s="13">
        <v>1256.5299999999997</v>
      </c>
      <c r="L62" s="12" t="s">
        <v>160</v>
      </c>
      <c r="M62" s="13">
        <f t="shared" si="8"/>
        <v>1246.1008009999998</v>
      </c>
      <c r="N62" s="13">
        <f t="shared" si="2"/>
        <v>3263.5708550000008</v>
      </c>
      <c r="O62" s="14">
        <f t="shared" si="9"/>
        <v>6.0170749214818187E-3</v>
      </c>
      <c r="P62" s="15">
        <v>79108</v>
      </c>
      <c r="Q62" s="15">
        <f t="shared" si="10"/>
        <v>19777</v>
      </c>
      <c r="R62" s="16">
        <f t="shared" si="14"/>
        <v>15821.6</v>
      </c>
      <c r="S62" s="16">
        <f t="shared" si="15"/>
        <v>3955.4</v>
      </c>
      <c r="T62" s="11">
        <f t="shared" si="16"/>
        <v>17501.839529496759</v>
      </c>
      <c r="U62" s="17">
        <v>1.25</v>
      </c>
      <c r="V62" s="17">
        <v>0</v>
      </c>
      <c r="W62" s="17">
        <v>1.25</v>
      </c>
      <c r="X62" s="17" t="s">
        <v>141</v>
      </c>
      <c r="Y62" s="17">
        <v>0</v>
      </c>
      <c r="Z62" s="17">
        <f t="shared" si="11"/>
        <v>2.5</v>
      </c>
      <c r="AA62" s="11">
        <f t="shared" si="12"/>
        <v>1977.7</v>
      </c>
      <c r="AB62" s="18">
        <f t="shared" si="6"/>
        <v>19479.53952949676</v>
      </c>
      <c r="AC62" s="19">
        <f t="shared" si="17"/>
        <v>0.98495927236167069</v>
      </c>
    </row>
    <row r="63" spans="1:29" s="34" customFormat="1" ht="15.75" thickBot="1" x14ac:dyDescent="0.3">
      <c r="A63" s="66"/>
      <c r="B63" s="21"/>
      <c r="C63" s="21"/>
      <c r="D63" s="22"/>
      <c r="E63" s="23">
        <f>SUM(E6:E62)</f>
        <v>184947.84999999998</v>
      </c>
      <c r="F63" s="24"/>
      <c r="G63" s="25">
        <f t="shared" ref="G63" si="18">SUM(G6:G62)</f>
        <v>181426.05900800001</v>
      </c>
      <c r="H63" s="23">
        <f>SUM(H6:H62)</f>
        <v>162338.12000000055</v>
      </c>
      <c r="I63" s="26"/>
      <c r="J63" s="25">
        <f t="shared" ref="J63" si="19">SUM(J6:J62)</f>
        <v>158538.24442500051</v>
      </c>
      <c r="K63" s="23">
        <f>SUM(K6:K62)</f>
        <v>207246.70000000065</v>
      </c>
      <c r="L63" s="26"/>
      <c r="M63" s="25">
        <f t="shared" ref="M63:N63" si="20">SUM(M6:M62)</f>
        <v>202420.6423400006</v>
      </c>
      <c r="N63" s="25">
        <f t="shared" si="20"/>
        <v>542384.94577300106</v>
      </c>
      <c r="O63" s="22">
        <f>SUM(O6:O62)</f>
        <v>1</v>
      </c>
      <c r="P63" s="26">
        <f>SUM(P6:P62)</f>
        <v>13518774</v>
      </c>
      <c r="Q63" s="27">
        <f>SUM(Q6:Q62)</f>
        <v>3379693.5</v>
      </c>
      <c r="R63" s="28">
        <f>SUM(R6:R62)+AA64</f>
        <v>2908695.63</v>
      </c>
      <c r="S63" s="25">
        <f t="shared" ref="S63:AA63" si="21">SUM(S6:S62)</f>
        <v>675938.7</v>
      </c>
      <c r="T63" s="29">
        <f t="shared" si="21"/>
        <v>2908695.6300000004</v>
      </c>
      <c r="U63" s="30">
        <f>SUM(U6:U62)</f>
        <v>30.25</v>
      </c>
      <c r="V63" s="30">
        <f t="shared" ref="V63:Z63" si="22">SUM(V6:V62)</f>
        <v>29</v>
      </c>
      <c r="W63" s="30">
        <f t="shared" si="22"/>
        <v>44.25</v>
      </c>
      <c r="X63" s="30">
        <f t="shared" si="22"/>
        <v>27</v>
      </c>
      <c r="Y63" s="30">
        <f t="shared" si="22"/>
        <v>32</v>
      </c>
      <c r="Z63" s="30">
        <f t="shared" si="22"/>
        <v>162.5</v>
      </c>
      <c r="AA63" s="31">
        <f t="shared" si="21"/>
        <v>470997.86999999994</v>
      </c>
      <c r="AB63" s="32">
        <f t="shared" si="6"/>
        <v>3379693.5000000005</v>
      </c>
      <c r="AC63" s="33"/>
    </row>
    <row r="64" spans="1:29" s="34" customFormat="1" ht="15.75" thickBot="1" x14ac:dyDescent="0.3">
      <c r="A64" s="67"/>
      <c r="C64" s="35"/>
      <c r="F64" s="36"/>
      <c r="I64" s="44"/>
      <c r="L64" s="44"/>
      <c r="P64" s="46"/>
      <c r="Q64" s="35"/>
      <c r="R64" s="37">
        <f>R63+S63-AA64</f>
        <v>3379693.5</v>
      </c>
      <c r="V64" s="45"/>
      <c r="X64" s="45"/>
      <c r="AA64" s="38">
        <f>S63-AA63</f>
        <v>204940.83000000002</v>
      </c>
      <c r="AB64" s="39"/>
    </row>
    <row r="65" spans="3:29" ht="6.75" customHeight="1" x14ac:dyDescent="0.25">
      <c r="C65" s="40"/>
      <c r="AA65" s="41"/>
    </row>
    <row r="66" spans="3:29" x14ac:dyDescent="0.25">
      <c r="C66" s="58"/>
      <c r="R66" s="41"/>
    </row>
    <row r="67" spans="3:29" ht="15.75" x14ac:dyDescent="0.25">
      <c r="C67" s="58"/>
      <c r="Z67" s="42"/>
      <c r="AA67" s="42"/>
      <c r="AB67" s="42"/>
    </row>
    <row r="68" spans="3:29" x14ac:dyDescent="0.25">
      <c r="C68" s="58"/>
      <c r="Z68" s="61"/>
      <c r="AA68" s="61"/>
      <c r="AB68" s="61"/>
      <c r="AC68" s="59"/>
    </row>
    <row r="69" spans="3:29" x14ac:dyDescent="0.25">
      <c r="C69" s="58"/>
      <c r="Z69" s="61"/>
      <c r="AA69" s="61"/>
      <c r="AB69" s="61"/>
      <c r="AC69" s="61"/>
    </row>
    <row r="70" spans="3:29" x14ac:dyDescent="0.25">
      <c r="C70" s="58"/>
      <c r="P70" s="41"/>
      <c r="Z70" s="60"/>
      <c r="AA70" s="60"/>
      <c r="AB70" s="60"/>
      <c r="AC70" s="47"/>
    </row>
    <row r="71" spans="3:29" x14ac:dyDescent="0.25">
      <c r="C71" s="58"/>
      <c r="Z71" s="61"/>
      <c r="AA71" s="61"/>
      <c r="AB71" s="61"/>
      <c r="AC71" s="59"/>
    </row>
    <row r="72" spans="3:29" x14ac:dyDescent="0.25">
      <c r="C72" s="58"/>
      <c r="Z72" s="43"/>
      <c r="AA72" s="43"/>
      <c r="AB72" s="43"/>
      <c r="AC72" s="43"/>
    </row>
    <row r="73" spans="3:29" x14ac:dyDescent="0.25">
      <c r="C73" s="58"/>
    </row>
    <row r="74" spans="3:29" x14ac:dyDescent="0.25">
      <c r="C74" s="58"/>
    </row>
    <row r="75" spans="3:29" x14ac:dyDescent="0.25">
      <c r="C75" s="58"/>
    </row>
    <row r="76" spans="3:29" x14ac:dyDescent="0.25">
      <c r="C76" s="58"/>
    </row>
    <row r="77" spans="3:29" x14ac:dyDescent="0.25">
      <c r="C77" s="43"/>
    </row>
  </sheetData>
  <autoFilter ref="A5:AD64" xr:uid="{D865F0DE-F079-4E8D-ABB1-E6B9AD13E206}"/>
  <mergeCells count="5">
    <mergeCell ref="Z70:AB70"/>
    <mergeCell ref="Z71:AB71"/>
    <mergeCell ref="Z68:AB68"/>
    <mergeCell ref="A2:C2"/>
    <mergeCell ref="Z69:AC69"/>
  </mergeCells>
  <conditionalFormatting sqref="P64 P6:S62">
    <cfRule type="cellIs" priority="3" stopIfTrue="1" operator="equal">
      <formula>0</formula>
    </cfRule>
  </conditionalFormatting>
  <conditionalFormatting sqref="B31">
    <cfRule type="cellIs" priority="1" stopIfTrue="1" operator="equal">
      <formula>0</formula>
    </cfRule>
  </conditionalFormatting>
  <pageMargins left="0.196850393700787" right="0.196850393700787" top="0.196850393700787" bottom="0.196850393700787" header="0.31496062992126" footer="0.31496062992126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Lutovac</dc:creator>
  <cp:lastModifiedBy>Tanja Glusac</cp:lastModifiedBy>
  <cp:lastPrinted>2026-02-09T10:22:03Z</cp:lastPrinted>
  <dcterms:created xsi:type="dcterms:W3CDTF">2023-02-11T13:14:24Z</dcterms:created>
  <dcterms:modified xsi:type="dcterms:W3CDTF">2026-02-10T13:56:05Z</dcterms:modified>
</cp:coreProperties>
</file>